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9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<sst xmlns="http://schemas.openxmlformats.org/spreadsheetml/2006/main" count="88" uniqueCount="86">
  <si>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</si>
  <si>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</si>
  <si>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</si>
  <si>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</si>
  <si>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</si>
  <si>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</si>
  <si>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</si>
  <si>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</si>
  <si>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</si>
  <si>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</si>
  <si>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</si>
  <si>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</si>
  <si>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</si>
  <si>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</si>
  <si>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</si>
  <si>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</si>
  <si>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</si>
  <si>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</si>
  <si>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</si>
  <si>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</si>
  <si>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</si>
  <si>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</si>
  <si>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</si>
  <si>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</si>
  <si>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</si>
  <si>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</si>
  <si>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</si>
  <si>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</si>
  <si>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</si>
  <si>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</si>
  <si>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</si>
  <si>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</si>
  <si>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</si>
  <si>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</si>
  <si>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</si>
  <si>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</si>
  <si>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</si>
  <si>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</si>
  <si>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</si>
  <si>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</si>
  <si>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</si>
  <si>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</si>
  <si>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</si>
  <si>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</si>
  <si>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</si>
  <si>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</si>
  <si>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</si>
  <si>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</si>
  <si>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</si>
  <si>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</si>
  <si>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</si>
  <si>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</si>
  <si>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</si>
  <si>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</si>
  <si>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</si>
  <si>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</si>
  <si>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</si>
  <si>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</si>
  <si>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</si>
  <si>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</si>
  <si>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</si>
  <si>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</si>
  <si>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</si>
  <si>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</si>
  <si>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</si>
  <si>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</si>
  <si>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</si>
  <si>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</si>
  <si>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</si>
  <si>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</si>
  <si>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</si>
  <si>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wood</t>
  </si>
  <si>
    <t>MHA</t>
  </si>
  <si>
    <t>48hrs</t>
  </si>
  <si>
    <t>no wind , cloudy</t>
  </si>
  <si>
    <t>Revised Feb 3/19</t>
  </si>
  <si>
    <t>moist est 13%</t>
  </si>
  <si>
    <t>Amps Vacuum Draw</t>
  </si>
  <si>
    <t>T</t>
  </si>
  <si>
    <t>Amps</t>
  </si>
  <si>
    <t>71.6F</t>
  </si>
  <si>
    <t>20F</t>
  </si>
  <si>
    <t>7:31am</t>
  </si>
  <si>
    <t xml:space="preserve"> horizontal 2-3-4-4</t>
  </si>
  <si>
    <t>white birch, oak mix</t>
  </si>
  <si>
    <t>MHA 1916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</si>
</sst>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'HK-D01'!$Q$2</c:f>
              <c:strCache>
                <c:ptCount val="1"/>
                <c:pt idx="0">
                  <c:v>Amps</c:v>
                </c:pt>
              </c:strCache>
            </c:strRef>
          </c:tx>
          <c:xVal>
            <c:numRef>
              <c:f>'HK-D01'!$P$3:$P$21</c:f>
              <c:numCache>
                <c:formatCode>General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24</c:v>
                </c:pt>
                <c:pt idx="9">
                  <c:v>28</c:v>
                </c:pt>
                <c:pt idx="10">
                  <c:v>30</c:v>
                </c:pt>
                <c:pt idx="11">
                  <c:v>34</c:v>
                </c:pt>
                <c:pt idx="12">
                  <c:v>38</c:v>
                </c:pt>
                <c:pt idx="13">
                  <c:v>40</c:v>
                </c:pt>
                <c:pt idx="14">
                  <c:v>44</c:v>
                </c:pt>
                <c:pt idx="15">
                  <c:v>55</c:v>
                </c:pt>
                <c:pt idx="16">
                  <c:v>75</c:v>
                </c:pt>
                <c:pt idx="17">
                  <c:v>80</c:v>
                </c:pt>
                <c:pt idx="18">
                  <c:v>86</c:v>
                </c:pt>
              </c:numCache>
            </c:numRef>
          </c:xVal>
          <c:yVal>
            <c:numRef>
              <c:f>'HK-D01'!$Q$3:$Q$21</c:f>
              <c:numCache>
                <c:formatCode>General</c:formatCode>
                <c:ptCount val="19"/>
                <c:pt idx="0">
                  <c:v>2.15</c:v>
                </c:pt>
                <c:pt idx="1">
                  <c:v>2.23</c:v>
                </c:pt>
                <c:pt idx="2">
                  <c:v>2.4</c:v>
                </c:pt>
                <c:pt idx="3">
                  <c:v>2.5499999999999998</c:v>
                </c:pt>
                <c:pt idx="4">
                  <c:v>2.8</c:v>
                </c:pt>
                <c:pt idx="5">
                  <c:v>3.2</c:v>
                </c:pt>
                <c:pt idx="6">
                  <c:v>3.25</c:v>
                </c:pt>
                <c:pt idx="7">
                  <c:v>3.5</c:v>
                </c:pt>
                <c:pt idx="8">
                  <c:v>3.9</c:v>
                </c:pt>
                <c:pt idx="9">
                  <c:v>4.0999999999999996</c:v>
                </c:pt>
                <c:pt idx="10">
                  <c:v>4.1500000000000004</c:v>
                </c:pt>
                <c:pt idx="11">
                  <c:v>4.2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4.55</c:v>
                </c:pt>
                <c:pt idx="18">
                  <c:v>4.55</c:v>
                </c:pt>
              </c:numCache>
            </c:numRef>
          </c:yVal>
          <c:smooth val="1"/>
        </c:ser>
        <c:axId val="111355008"/>
        <c:axId val="111356544"/>
      </c:scatterChart>
      <c:valAx>
        <c:axId val="111355008"/>
        <c:scaling>
          <c:orientation val="minMax"/>
          <c:max val="90"/>
          <c:min val="0"/>
        </c:scaling>
        <c:axPos val="b"/>
        <c:numFmt formatCode="General" sourceLinked="1"/>
        <c:tickLblPos val="nextTo"/>
        <c:crossAx val="111356544"/>
        <c:crosses val="autoZero"/>
        <c:crossBetween val="midCat"/>
      </c:valAx>
      <c:valAx>
        <c:axId val="111356544"/>
        <c:scaling>
          <c:orientation val="minMax"/>
          <c:max val="8"/>
          <c:min val="0"/>
        </c:scaling>
        <c:axPos val="l"/>
        <c:majorGridlines/>
        <c:numFmt formatCode="General" sourceLinked="1"/>
        <c:tickLblPos val="nextTo"/>
        <c:crossAx val="111355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561975</xdr:colOff>
      <xdr:row>4</xdr:row>
      <xdr:rowOff>38100</xdr:rowOff>
    </xdr:from>
    <xdr:to>
      <xdr:col>25</xdr:col>
      <xdr:colOff>257175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D38" sqref="D38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0" t="s">
        <v>68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67</v>
      </c>
      <c r="M1" s="18"/>
      <c r="N1" s="52"/>
      <c r="P1" s="1" t="s">
        <v>77</v>
      </c>
    </row>
    <row r="2" spans="1:17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 t="s">
        <v>78</v>
      </c>
      <c r="Q2" t="s">
        <v>79</v>
      </c>
    </row>
    <row r="3" spans="1:17" ht="19.5" outlineLevel="1">
      <c r="A3" s="19" t="s">
        <v>2</v>
      </c>
      <c r="B3" s="18"/>
      <c r="C3" s="53" t="s">
        <v>85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  <c r="P3" s="1">
        <v>0</v>
      </c>
      <c r="Q3" s="1">
        <v>2.15</v>
      </c>
    </row>
    <row r="4" spans="1:17" outlineLevel="1">
      <c r="A4" s="43" t="s">
        <v>55</v>
      </c>
      <c r="B4" s="43"/>
      <c r="C4" s="44">
        <v>13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 s="1">
        <v>3</v>
      </c>
      <c r="Q4" s="1">
        <v>2.23</v>
      </c>
    </row>
    <row r="5" spans="1:17" outlineLevel="1">
      <c r="A5" s="43" t="s">
        <v>54</v>
      </c>
      <c r="B5" s="43"/>
      <c r="C5" s="44">
        <v>51.41</v>
      </c>
      <c r="D5" s="20"/>
      <c r="K5"/>
      <c r="L5" s="64">
        <v>4</v>
      </c>
      <c r="M5" s="64">
        <v>49</v>
      </c>
      <c r="N5" s="64">
        <v>94</v>
      </c>
      <c r="P5" s="1">
        <v>6</v>
      </c>
      <c r="Q5" s="1">
        <v>2.4</v>
      </c>
    </row>
    <row r="6" spans="1:17" outlineLevel="1">
      <c r="A6" s="43" t="s">
        <v>53</v>
      </c>
      <c r="B6" s="43"/>
      <c r="C6" s="45">
        <v>2</v>
      </c>
      <c r="D6" s="20"/>
      <c r="E6" s="17" t="s">
        <v>30</v>
      </c>
      <c r="F6" s="18"/>
      <c r="G6" s="63" t="s">
        <v>72</v>
      </c>
      <c r="H6" s="17" t="s">
        <v>3</v>
      </c>
      <c r="I6" s="18"/>
      <c r="J6" s="61">
        <v>43517</v>
      </c>
      <c r="K6"/>
      <c r="L6" s="64">
        <v>5</v>
      </c>
      <c r="M6" s="64">
        <v>50</v>
      </c>
      <c r="N6" s="64">
        <v>95</v>
      </c>
      <c r="P6" s="1">
        <v>10</v>
      </c>
      <c r="Q6" s="1">
        <v>2.5499999999999998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73</v>
      </c>
      <c r="H7" s="14" t="s">
        <v>63</v>
      </c>
      <c r="I7" s="2"/>
      <c r="J7" s="60" t="s">
        <v>81</v>
      </c>
      <c r="K7"/>
      <c r="L7" s="64">
        <v>6</v>
      </c>
      <c r="M7" s="64">
        <v>51</v>
      </c>
      <c r="N7" s="64">
        <v>96</v>
      </c>
      <c r="P7" s="1">
        <v>12</v>
      </c>
      <c r="Q7" s="1">
        <v>2.8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80</v>
      </c>
      <c r="H8" s="21" t="s">
        <v>7</v>
      </c>
      <c r="I8" s="93" t="s">
        <v>74</v>
      </c>
      <c r="J8" s="93"/>
      <c r="K8"/>
      <c r="L8" s="64">
        <v>7</v>
      </c>
      <c r="M8" s="64">
        <v>52</v>
      </c>
      <c r="N8" s="64">
        <v>97</v>
      </c>
      <c r="P8" s="1">
        <v>15</v>
      </c>
      <c r="Q8" s="1">
        <v>3.2</v>
      </c>
    </row>
    <row r="9" spans="1:17" outlineLevel="1">
      <c r="A9" s="43" t="s">
        <v>52</v>
      </c>
      <c r="B9" s="43"/>
      <c r="C9" s="44">
        <f>(C5-C6)/C7</f>
        <v>3.8007692307692307</v>
      </c>
      <c r="K9"/>
      <c r="L9" s="64">
        <v>8</v>
      </c>
      <c r="M9" s="64">
        <v>53</v>
      </c>
      <c r="N9" s="64">
        <v>98</v>
      </c>
      <c r="P9" s="1">
        <v>17</v>
      </c>
      <c r="Q9" s="1">
        <v>3.25</v>
      </c>
    </row>
    <row r="10" spans="1:17" ht="14.25" outlineLevel="1">
      <c r="A10" s="43" t="s">
        <v>56</v>
      </c>
      <c r="B10" s="43"/>
      <c r="C10" s="67">
        <v>1.5</v>
      </c>
      <c r="D10" s="20"/>
      <c r="E10" s="87" t="s">
        <v>66</v>
      </c>
      <c r="F10" s="88"/>
      <c r="G10" s="88"/>
      <c r="H10" s="89"/>
      <c r="I10" s="5"/>
      <c r="J10" s="16"/>
      <c r="K10"/>
      <c r="L10" s="64">
        <v>9</v>
      </c>
      <c r="M10" s="64">
        <v>54</v>
      </c>
      <c r="N10" s="64">
        <v>99</v>
      </c>
      <c r="O10" s="80"/>
      <c r="P10" s="1">
        <v>20</v>
      </c>
      <c r="Q10" s="1">
        <v>3.5</v>
      </c>
    </row>
    <row r="11" spans="1:17" outlineLevel="1">
      <c r="A11" s="43" t="s">
        <v>57</v>
      </c>
      <c r="B11" s="43"/>
      <c r="C11" s="47">
        <f>StackTemp</f>
        <v>266.27999999999997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1">
        <v>24</v>
      </c>
      <c r="Q11" s="1">
        <v>3.9</v>
      </c>
    </row>
    <row r="12" spans="1:17" outlineLevel="1">
      <c r="A12" s="43" t="s">
        <v>39</v>
      </c>
      <c r="B12" s="43"/>
      <c r="C12" s="46">
        <f>F12</f>
        <v>14.88</v>
      </c>
      <c r="D12" s="20"/>
      <c r="E12" s="62">
        <v>266.27999999999997</v>
      </c>
      <c r="F12" s="67">
        <v>14.88</v>
      </c>
      <c r="G12" s="79">
        <v>356</v>
      </c>
      <c r="H12" s="60"/>
      <c r="I12" s="86" t="s">
        <v>82</v>
      </c>
      <c r="J12" s="2"/>
      <c r="K12"/>
      <c r="L12" s="64">
        <v>11</v>
      </c>
      <c r="M12" s="64">
        <v>56</v>
      </c>
      <c r="N12" s="64">
        <v>101</v>
      </c>
      <c r="P12" s="1">
        <v>28</v>
      </c>
      <c r="Q12" s="1">
        <v>4.0999999999999996</v>
      </c>
    </row>
    <row r="13" spans="1:17">
      <c r="A13" s="43" t="s">
        <v>40</v>
      </c>
      <c r="B13" s="43"/>
      <c r="C13" s="46">
        <f>AVERAGE(ppm_CO)/10000</f>
        <v>3.56E-2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  <c r="P13" s="1">
        <v>30</v>
      </c>
      <c r="Q13" s="1">
        <v>4.1500000000000004</v>
      </c>
    </row>
    <row r="14" spans="1:17">
      <c r="A14" s="43" t="s">
        <v>59</v>
      </c>
      <c r="B14" s="43"/>
      <c r="C14" s="46">
        <f>SQRT(528/(460+StackTemp))</f>
        <v>0.85263846063282367</v>
      </c>
      <c r="D14" s="37"/>
      <c r="E14" s="87" t="s">
        <v>8</v>
      </c>
      <c r="F14" s="88"/>
      <c r="G14" s="88"/>
      <c r="H14" s="88"/>
      <c r="I14" s="88"/>
      <c r="J14" s="89"/>
      <c r="L14" s="64">
        <v>13</v>
      </c>
      <c r="M14" s="64">
        <v>58</v>
      </c>
      <c r="N14" s="64">
        <v>103</v>
      </c>
      <c r="P14" s="1">
        <v>34</v>
      </c>
      <c r="Q14" s="1">
        <v>4.2</v>
      </c>
    </row>
    <row r="15" spans="1:17">
      <c r="A15" s="43" t="s">
        <v>41</v>
      </c>
      <c r="B15" s="43"/>
      <c r="C15" s="48">
        <f>20.9/(20.9-_AvO2)</f>
        <v>3.4717607973421938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  <c r="P15" s="1">
        <v>38</v>
      </c>
      <c r="Q15" s="1">
        <v>4.3</v>
      </c>
    </row>
    <row r="16" spans="1:17">
      <c r="A16" s="43" t="s">
        <v>42</v>
      </c>
      <c r="B16" s="43"/>
      <c r="C16" s="46">
        <f>((WtFuel-(UnburnedFuel*(1+AvMoisture/100)))/RunLength)*(1-(AvMoisture/100))/2.2</f>
        <v>13.553545454545453</v>
      </c>
      <c r="D16" s="20"/>
      <c r="E16" s="1" t="s">
        <v>10</v>
      </c>
      <c r="G16" s="77" t="s">
        <v>71</v>
      </c>
      <c r="H16" s="71" t="s">
        <v>83</v>
      </c>
      <c r="I16" s="72"/>
      <c r="J16" s="73"/>
      <c r="L16" s="64">
        <v>15</v>
      </c>
      <c r="M16" s="64">
        <v>60</v>
      </c>
      <c r="N16" s="64">
        <v>105</v>
      </c>
      <c r="P16" s="1">
        <v>40</v>
      </c>
      <c r="Q16" s="1">
        <v>4.3</v>
      </c>
    </row>
    <row r="17" spans="1:17">
      <c r="A17" s="43" t="s">
        <v>61</v>
      </c>
      <c r="B17" s="43"/>
      <c r="C17" s="46">
        <f>(8.05+0.0035*(StackTemp-70))+(2.58+0.00114*StackTemp)</f>
        <v>11.620539200000001</v>
      </c>
      <c r="D17" s="20"/>
      <c r="E17" s="20"/>
      <c r="F17" s="20"/>
      <c r="G17" s="20"/>
      <c r="H17" s="74" t="s">
        <v>84</v>
      </c>
      <c r="I17" s="72"/>
      <c r="J17" s="73"/>
      <c r="L17" s="64">
        <v>16</v>
      </c>
      <c r="M17" s="64">
        <v>61</v>
      </c>
      <c r="N17" s="64">
        <v>106</v>
      </c>
      <c r="P17" s="1">
        <v>44</v>
      </c>
      <c r="Q17" s="1">
        <v>4.3</v>
      </c>
    </row>
    <row r="18" spans="1:17">
      <c r="A18" s="43" t="s">
        <v>43</v>
      </c>
      <c r="B18" s="43"/>
      <c r="C18" s="46">
        <f>gmKgCO*9.75/86</f>
        <v>0.83092275168044527</v>
      </c>
      <c r="D18" s="20"/>
      <c r="E18" s="2" t="s">
        <v>11</v>
      </c>
      <c r="F18" s="2"/>
      <c r="G18" s="84">
        <v>2</v>
      </c>
      <c r="H18" s="74" t="s">
        <v>76</v>
      </c>
      <c r="I18" s="72"/>
      <c r="J18" s="73"/>
      <c r="L18" s="64">
        <v>17</v>
      </c>
      <c r="M18" s="64">
        <v>62</v>
      </c>
      <c r="N18" s="64">
        <v>107</v>
      </c>
      <c r="P18" s="1">
        <v>55</v>
      </c>
      <c r="Q18" s="1">
        <v>4.4000000000000004</v>
      </c>
    </row>
    <row r="19" spans="1:17">
      <c r="A19" s="43" t="s">
        <v>44</v>
      </c>
      <c r="B19" s="43"/>
      <c r="C19" s="46">
        <f>gmKgCondar*33/86</f>
        <v>0.32694353163775641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  <c r="P19" s="1">
        <v>75</v>
      </c>
      <c r="Q19" s="1">
        <v>4.5</v>
      </c>
    </row>
    <row r="20" spans="1:17">
      <c r="A20" s="43" t="s">
        <v>45</v>
      </c>
      <c r="B20" s="43"/>
      <c r="C20" s="46">
        <f>((1.5*DilutionFactor*(StackTemp-70))/8600)*100</f>
        <v>11.885532720389401</v>
      </c>
      <c r="D20" s="20"/>
      <c r="L20" s="64">
        <v>19</v>
      </c>
      <c r="M20" s="64">
        <v>64</v>
      </c>
      <c r="N20" s="64">
        <v>109</v>
      </c>
      <c r="P20" s="1">
        <v>80</v>
      </c>
      <c r="Q20" s="1">
        <v>4.55</v>
      </c>
    </row>
    <row r="21" spans="1:17">
      <c r="A21" s="49" t="s">
        <v>58</v>
      </c>
      <c r="B21" s="50"/>
      <c r="C21" s="50">
        <f xml:space="preserve"> Catch</f>
        <v>4.1300000000000003E-2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  <c r="P21" s="1">
        <v>86</v>
      </c>
      <c r="Q21" s="1">
        <v>4.55</v>
      </c>
    </row>
    <row r="22" spans="1:17">
      <c r="A22" s="43" t="s">
        <v>48</v>
      </c>
      <c r="B22" s="43"/>
      <c r="C22" s="46">
        <f>100-COLoss-HCLoss</f>
        <v>98.842133716681801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7">
      <c r="A23" s="43" t="s">
        <v>49</v>
      </c>
      <c r="B23" s="43"/>
      <c r="C23" s="46">
        <f>100-DryGasLoss-BoilWaterLoss</f>
        <v>76.493928079610598</v>
      </c>
      <c r="D23" s="20"/>
      <c r="E23" s="65">
        <v>1</v>
      </c>
      <c r="F23" s="67"/>
      <c r="G23" s="67"/>
      <c r="H23" s="79"/>
      <c r="I23" s="79"/>
      <c r="J23" s="62"/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7">
      <c r="A24" s="28" t="s">
        <v>46</v>
      </c>
      <c r="B24" s="29"/>
      <c r="C24" s="30">
        <f>(Catch/RunLength)*3.04*(DilutionFactor)/(0.4*StackTempFactor)</f>
        <v>0.85203465820748647</v>
      </c>
      <c r="D24" s="20"/>
      <c r="E24" s="65">
        <v>2</v>
      </c>
      <c r="F24" s="67"/>
      <c r="G24" s="67"/>
      <c r="H24" s="79"/>
      <c r="I24" s="79"/>
      <c r="J24" s="62"/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7">
      <c r="A25" s="31" t="s">
        <v>47</v>
      </c>
      <c r="B25" s="32"/>
      <c r="C25" s="33">
        <f>59.3*AvCO*DilutionFactor</f>
        <v>7.329164784053158</v>
      </c>
      <c r="D25" s="20"/>
      <c r="E25" s="65">
        <v>3</v>
      </c>
      <c r="F25" s="67"/>
      <c r="G25" s="67"/>
      <c r="H25" s="79"/>
      <c r="I25" s="79"/>
      <c r="J25" s="62"/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7">
      <c r="A26" s="34" t="s">
        <v>50</v>
      </c>
      <c r="B26" s="35"/>
      <c r="C26" s="36">
        <f>HTransEffic*CombustEffic/100</f>
        <v>75.608230677591123</v>
      </c>
      <c r="E26" s="65">
        <v>4</v>
      </c>
      <c r="F26" s="67"/>
      <c r="G26" s="67"/>
      <c r="H26" s="79"/>
      <c r="I26" s="79"/>
      <c r="J26" s="62"/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7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/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7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/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7">
      <c r="A29" s="11">
        <v>1</v>
      </c>
      <c r="B29" s="25">
        <v>0.99350000000000005</v>
      </c>
      <c r="C29" s="25">
        <v>1.0338000000000001</v>
      </c>
      <c r="D29" s="4">
        <f t="shared" ref="D29:D34" si="1">IF(FiltDirty-FiltClean&gt;0,FiltDirty-FiltClean,0)</f>
        <v>4.0300000000000002E-2</v>
      </c>
      <c r="E29" s="65">
        <v>7</v>
      </c>
      <c r="F29" s="67"/>
      <c r="G29" s="67"/>
      <c r="H29" s="79"/>
      <c r="I29" s="79"/>
      <c r="J29" s="62"/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7">
      <c r="A30" s="11">
        <v>2</v>
      </c>
      <c r="B30" s="25">
        <v>0.99</v>
      </c>
      <c r="C30" s="25">
        <v>0.99109999999999998</v>
      </c>
      <c r="D30" s="4">
        <f t="shared" si="1"/>
        <v>1.0999999999999899E-3</v>
      </c>
      <c r="E30" s="65">
        <v>8</v>
      </c>
      <c r="F30" s="67"/>
      <c r="G30" s="67"/>
      <c r="H30" s="79"/>
      <c r="I30" s="79"/>
      <c r="J30" s="62"/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7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/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7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/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/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/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1.0206</v>
      </c>
      <c r="C35" s="25">
        <v>1.0206999999999999</v>
      </c>
      <c r="D35" s="4"/>
      <c r="E35" s="65">
        <v>13</v>
      </c>
      <c r="F35" s="67"/>
      <c r="G35" s="67"/>
      <c r="H35" s="79"/>
      <c r="I35" s="79"/>
      <c r="J35" s="62"/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2" t="s">
        <v>29</v>
      </c>
      <c r="C38" s="81"/>
      <c r="D38" s="83">
        <f>SUM(D29:D34)+D37</f>
        <v>4.1300000000000003E-2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5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2019-02-23T19:57:21Z</dcterms:modified>
</cp:coreProperties>
</file>