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C9" s="1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<sst xmlns="http://schemas.openxmlformats.org/spreadsheetml/2006/main" count="104" uniqueCount="90">
  <si>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</si>
  <si>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</si>
  <si>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</si>
  <si>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</si>
  <si>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</si>
  <si>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</si>
  <si>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</si>
  <si>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</si>
  <si>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</si>
  <si>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</si>
  <si>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</si>
  <si>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</si>
  <si>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</si>
  <si>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</si>
  <si>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</si>
  <si>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</si>
  <si>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</si>
  <si>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</si>
  <si>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</si>
  <si>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</si>
  <si>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</si>
  <si>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</si>
  <si>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</si>
  <si>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</si>
  <si>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</si>
  <si>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</si>
  <si>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</si>
  <si>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</si>
  <si>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</si>
  <si>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</si>
  <si>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</si>
  <si>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</si>
  <si>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</si>
  <si>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</si>
  <si>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</si>
  <si>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</si>
  <si>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</si>
  <si>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</si>
  <si>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</si>
  <si>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</si>
  <si>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</si>
  <si>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</si>
  <si>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</si>
  <si>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</si>
  <si>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</si>
  <si>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</si>
  <si>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</si>
  <si>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</si>
  <si>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</si>
  <si>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</si>
  <si>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</si>
  <si>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</si>
  <si>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</si>
  <si>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</si>
  <si>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</si>
  <si>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</si>
  <si>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</si>
  <si>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</si>
  <si>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</si>
  <si>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</si>
  <si>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</si>
  <si>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</si>
  <si>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</si>
  <si>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</si>
  <si>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</si>
  <si>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</si>
  <si>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</si>
  <si>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</si>
  <si>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</si>
  <si>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</si>
  <si>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</si>
  <si>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</si>
  <si>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</si>
  <si>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</si>
  <si>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48hrs</t>
  </si>
  <si>
    <t>moist est 13%</t>
  </si>
  <si>
    <t>Revised Feb 17/19</t>
  </si>
  <si>
    <t>MHA 1914</t>
  </si>
  <si>
    <t>94F</t>
  </si>
  <si>
    <t>12F</t>
  </si>
  <si>
    <t>no wind , sunny</t>
  </si>
  <si>
    <t>10:09am</t>
  </si>
  <si>
    <t>wh birch horizontal 2-3-4-4</t>
  </si>
  <si>
    <t>bulk weighed</t>
  </si>
  <si>
    <t>est</t>
  </si>
  <si>
    <t xml:space="preserve">kindling stacked and lit for a slower start </t>
  </si>
  <si>
    <t>to avoid catching the birch bark right away</t>
  </si>
  <si>
    <t>Amps Vacuum Draw</t>
  </si>
  <si>
    <t>T</t>
  </si>
  <si>
    <t>Amps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</si>
</sst>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3" fillId="2" borderId="0" xfId="0" applyFont="1" applyFill="1"/>
    <xf numFmtId="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'HK-D01'!$P$3:$P$16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21</c:v>
                </c:pt>
                <c:pt idx="7">
                  <c:v>23</c:v>
                </c:pt>
                <c:pt idx="8">
                  <c:v>30</c:v>
                </c:pt>
                <c:pt idx="9">
                  <c:v>45</c:v>
                </c:pt>
                <c:pt idx="10">
                  <c:v>53</c:v>
                </c:pt>
                <c:pt idx="11">
                  <c:v>63</c:v>
                </c:pt>
                <c:pt idx="12">
                  <c:v>70</c:v>
                </c:pt>
                <c:pt idx="13">
                  <c:v>87</c:v>
                </c:pt>
              </c:numCache>
            </c:numRef>
          </c:xVal>
          <c:yVal>
            <c:numRef>
              <c:f>'HK-D01'!$Q$3:$Q$16</c:f>
              <c:numCache>
                <c:formatCode>General</c:formatCode>
                <c:ptCount val="14"/>
                <c:pt idx="0">
                  <c:v>2.2000000000000002</c:v>
                </c:pt>
                <c:pt idx="1">
                  <c:v>2.97</c:v>
                </c:pt>
                <c:pt idx="2">
                  <c:v>3.2</c:v>
                </c:pt>
                <c:pt idx="3">
                  <c:v>3.8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4.8</c:v>
                </c:pt>
                <c:pt idx="8">
                  <c:v>4.8499999999999996</c:v>
                </c:pt>
                <c:pt idx="9">
                  <c:v>4.9000000000000004</c:v>
                </c:pt>
                <c:pt idx="10">
                  <c:v>5.0999999999999996</c:v>
                </c:pt>
                <c:pt idx="11">
                  <c:v>5.2</c:v>
                </c:pt>
                <c:pt idx="12">
                  <c:v>5.3</c:v>
                </c:pt>
                <c:pt idx="13">
                  <c:v>5.4</c:v>
                </c:pt>
              </c:numCache>
            </c:numRef>
          </c:yVal>
          <c:smooth val="1"/>
        </c:ser>
        <c:axId val="83464960"/>
        <c:axId val="83460864"/>
      </c:scatterChart>
      <c:valAx>
        <c:axId val="83464960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83460864"/>
        <c:crosses val="autoZero"/>
        <c:crossBetween val="midCat"/>
      </c:valAx>
      <c:valAx>
        <c:axId val="83460864"/>
        <c:scaling>
          <c:orientation val="minMax"/>
          <c:max val="8"/>
          <c:min val="0"/>
        </c:scaling>
        <c:axPos val="l"/>
        <c:majorGridlines/>
        <c:numFmt formatCode="General" sourceLinked="1"/>
        <c:tickLblPos val="nextTo"/>
        <c:crossAx val="83464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6</xdr:row>
      <xdr:rowOff>104775</xdr:rowOff>
    </xdr:from>
    <xdr:to>
      <xdr:col>23</xdr:col>
      <xdr:colOff>76200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Y7" sqref="Y7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51" t="s">
        <v>67</v>
      </c>
      <c r="M1" s="18"/>
      <c r="N1" s="52"/>
      <c r="P1" s="1" t="s">
        <v>87</v>
      </c>
    </row>
    <row r="2" spans="1:17" outlineLevel="1">
      <c r="A2" s="1" t="s">
        <v>76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 t="s">
        <v>88</v>
      </c>
      <c r="Q2" t="s">
        <v>89</v>
      </c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  <c r="P3" s="1">
        <v>0</v>
      </c>
      <c r="Q3" s="1">
        <v>2.2000000000000002</v>
      </c>
    </row>
    <row r="4" spans="1:17" outlineLevel="1">
      <c r="A4" s="43" t="s">
        <v>55</v>
      </c>
      <c r="B4" s="43"/>
      <c r="C4" s="44">
        <v>13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 s="1">
        <v>10</v>
      </c>
      <c r="Q4" s="1">
        <v>2.97</v>
      </c>
    </row>
    <row r="5" spans="1:17" outlineLevel="1">
      <c r="A5" s="43" t="s">
        <v>54</v>
      </c>
      <c r="B5" s="43"/>
      <c r="C5" s="44">
        <v>58</v>
      </c>
      <c r="D5" s="87" t="s">
        <v>84</v>
      </c>
      <c r="K5"/>
      <c r="L5" s="64">
        <v>4</v>
      </c>
      <c r="M5" s="64">
        <v>49</v>
      </c>
      <c r="N5" s="64">
        <v>94</v>
      </c>
      <c r="P5" s="1">
        <v>12</v>
      </c>
      <c r="Q5" s="1">
        <v>3.2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43511</v>
      </c>
      <c r="K6"/>
      <c r="L6" s="64">
        <v>5</v>
      </c>
      <c r="M6" s="64">
        <v>50</v>
      </c>
      <c r="N6" s="64">
        <v>95</v>
      </c>
      <c r="P6" s="1">
        <v>14</v>
      </c>
      <c r="Q6" s="1">
        <v>3.8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74</v>
      </c>
      <c r="H7" s="14" t="s">
        <v>63</v>
      </c>
      <c r="I7" s="2"/>
      <c r="J7" s="60" t="s">
        <v>79</v>
      </c>
      <c r="K7"/>
      <c r="L7" s="64">
        <v>6</v>
      </c>
      <c r="M7" s="64">
        <v>51</v>
      </c>
      <c r="N7" s="64">
        <v>96</v>
      </c>
      <c r="P7" s="1">
        <v>16</v>
      </c>
      <c r="Q7" s="1">
        <v>4.2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78</v>
      </c>
      <c r="H8" s="21" t="s">
        <v>7</v>
      </c>
      <c r="I8" s="95" t="s">
        <v>80</v>
      </c>
      <c r="J8" s="95"/>
      <c r="K8"/>
      <c r="L8" s="64">
        <v>7</v>
      </c>
      <c r="M8" s="64">
        <v>52</v>
      </c>
      <c r="N8" s="64">
        <v>97</v>
      </c>
      <c r="P8" s="1">
        <v>18</v>
      </c>
      <c r="Q8" s="1">
        <v>4.5</v>
      </c>
    </row>
    <row r="9" spans="1:17" outlineLevel="1">
      <c r="A9" s="43" t="s">
        <v>52</v>
      </c>
      <c r="B9" s="43"/>
      <c r="C9" s="44">
        <f>(C5-C6)/C7</f>
        <v>4.3076923076923075</v>
      </c>
      <c r="K9"/>
      <c r="L9" s="64">
        <v>8</v>
      </c>
      <c r="M9" s="64">
        <v>53</v>
      </c>
      <c r="N9" s="64">
        <v>98</v>
      </c>
      <c r="P9" s="1">
        <v>21</v>
      </c>
      <c r="Q9" s="1">
        <v>4.7</v>
      </c>
    </row>
    <row r="10" spans="1:17" ht="14.25" outlineLevel="1">
      <c r="A10" s="43" t="s">
        <v>56</v>
      </c>
      <c r="B10" s="43"/>
      <c r="C10" s="67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64">
        <v>9</v>
      </c>
      <c r="M10" s="64">
        <v>54</v>
      </c>
      <c r="N10" s="64">
        <v>99</v>
      </c>
      <c r="O10" s="80"/>
      <c r="P10" s="1">
        <v>23</v>
      </c>
      <c r="Q10" s="1">
        <v>4.8</v>
      </c>
    </row>
    <row r="11" spans="1:17" outlineLevel="1">
      <c r="A11" s="43" t="s">
        <v>57</v>
      </c>
      <c r="B11" s="43"/>
      <c r="C11" s="47">
        <f>StackTemp</f>
        <v>285.8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1">
        <v>30</v>
      </c>
      <c r="Q11" s="1">
        <v>4.8499999999999996</v>
      </c>
    </row>
    <row r="12" spans="1:17" outlineLevel="1">
      <c r="A12" s="43" t="s">
        <v>39</v>
      </c>
      <c r="B12" s="43"/>
      <c r="C12" s="46">
        <f>F12</f>
        <v>14.6</v>
      </c>
      <c r="D12" s="20"/>
      <c r="E12" s="62">
        <v>285.8</v>
      </c>
      <c r="F12" s="67">
        <v>14.6</v>
      </c>
      <c r="G12" s="79">
        <v>337.7</v>
      </c>
      <c r="H12" s="60"/>
      <c r="I12" s="86" t="s">
        <v>81</v>
      </c>
      <c r="J12" s="2"/>
      <c r="K12"/>
      <c r="L12" s="64">
        <v>11</v>
      </c>
      <c r="M12" s="64">
        <v>56</v>
      </c>
      <c r="N12" s="64">
        <v>101</v>
      </c>
      <c r="P12" s="1">
        <v>45</v>
      </c>
      <c r="Q12" s="1">
        <v>4.9000000000000004</v>
      </c>
    </row>
    <row r="13" spans="1:17">
      <c r="A13" s="43" t="s">
        <v>40</v>
      </c>
      <c r="B13" s="43"/>
      <c r="C13" s="46">
        <f>AVERAGE(ppm_CO)/10000</f>
        <v>3.3770000000000001E-2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  <c r="P13" s="1">
        <v>53</v>
      </c>
      <c r="Q13" s="1">
        <v>5.0999999999999996</v>
      </c>
    </row>
    <row r="14" spans="1:17">
      <c r="A14" s="43" t="s">
        <v>59</v>
      </c>
      <c r="B14" s="43"/>
      <c r="C14" s="46">
        <f>SQRT(528/(460+StackTemp))</f>
        <v>0.84140632382334246</v>
      </c>
      <c r="D14" s="37"/>
      <c r="E14" s="89" t="s">
        <v>8</v>
      </c>
      <c r="F14" s="90"/>
      <c r="G14" s="90"/>
      <c r="H14" s="90"/>
      <c r="I14" s="90"/>
      <c r="J14" s="91"/>
      <c r="L14" s="64">
        <v>13</v>
      </c>
      <c r="M14" s="64">
        <v>58</v>
      </c>
      <c r="N14" s="64">
        <v>103</v>
      </c>
      <c r="P14" s="1">
        <v>63</v>
      </c>
      <c r="Q14" s="1">
        <v>5.2</v>
      </c>
    </row>
    <row r="15" spans="1:17">
      <c r="A15" s="43" t="s">
        <v>41</v>
      </c>
      <c r="B15" s="43"/>
      <c r="C15" s="48">
        <f>20.9/(20.9-_AvO2)</f>
        <v>3.3174603174603177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  <c r="P15" s="1">
        <v>70</v>
      </c>
      <c r="Q15" s="1">
        <v>5.3</v>
      </c>
    </row>
    <row r="16" spans="1:17">
      <c r="A16" s="43" t="s">
        <v>42</v>
      </c>
      <c r="B16" s="43"/>
      <c r="C16" s="46">
        <f>((WtFuel-(UnburnedFuel*(1+AvMoisture/100)))/RunLength)*(1-(AvMoisture/100))/2.2</f>
        <v>15.290909090909089</v>
      </c>
      <c r="D16" s="20"/>
      <c r="E16" s="1" t="s">
        <v>10</v>
      </c>
      <c r="G16" s="77" t="s">
        <v>72</v>
      </c>
      <c r="H16" s="71" t="s">
        <v>82</v>
      </c>
      <c r="I16" s="72"/>
      <c r="J16" s="73"/>
      <c r="L16" s="64">
        <v>15</v>
      </c>
      <c r="M16" s="64">
        <v>60</v>
      </c>
      <c r="N16" s="64">
        <v>105</v>
      </c>
      <c r="P16" s="1">
        <v>87</v>
      </c>
      <c r="Q16" s="1">
        <v>5.4</v>
      </c>
    </row>
    <row r="17" spans="1:15">
      <c r="A17" s="43" t="s">
        <v>61</v>
      </c>
      <c r="B17" s="43"/>
      <c r="C17" s="46">
        <f>(8.05+0.0035*(StackTemp-70))+(2.58+0.00114*StackTemp)</f>
        <v>11.711112</v>
      </c>
      <c r="D17" s="20"/>
      <c r="E17" s="20"/>
      <c r="F17" s="20"/>
      <c r="G17" s="20"/>
      <c r="H17" s="74" t="s">
        <v>83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0.75317805052602438</v>
      </c>
      <c r="D18" s="20"/>
      <c r="E18" s="2" t="s">
        <v>11</v>
      </c>
      <c r="F18" s="2"/>
      <c r="G18" s="84">
        <v>2</v>
      </c>
      <c r="H18" s="74" t="s">
        <v>75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0.38863843274740817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12.486766334440752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5.0699999999999856E-2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98.858183516726555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75.802121665559255</v>
      </c>
      <c r="D23" s="20"/>
      <c r="E23" s="65">
        <v>1</v>
      </c>
      <c r="F23" s="88" t="s">
        <v>85</v>
      </c>
      <c r="G23" s="88"/>
      <c r="H23" s="88"/>
      <c r="I23" s="88"/>
      <c r="J23" s="62" t="s">
        <v>71</v>
      </c>
      <c r="K23" s="62"/>
      <c r="L23" s="64">
        <v>22</v>
      </c>
      <c r="M23" s="64">
        <v>67</v>
      </c>
      <c r="N23" s="64">
        <v>112</v>
      </c>
      <c r="O23" s="1" t="e">
        <f t="shared" ref="O23:O42" si="0">PcWt*Moisture</f>
        <v>#VALUE!</v>
      </c>
    </row>
    <row r="24" spans="1:15">
      <c r="A24" s="28" t="s">
        <v>46</v>
      </c>
      <c r="B24" s="29"/>
      <c r="C24" s="30">
        <f>(Catch/RunLength)*3.04*(DilutionFactor)/(0.4*StackTempFactor)</f>
        <v>1.0128153095841546</v>
      </c>
      <c r="D24" s="20"/>
      <c r="E24" s="65">
        <v>2</v>
      </c>
      <c r="F24" s="88" t="s">
        <v>86</v>
      </c>
      <c r="G24" s="88"/>
      <c r="H24" s="88"/>
      <c r="I24" s="88"/>
      <c r="J24" s="62" t="s">
        <v>71</v>
      </c>
      <c r="K24" s="62"/>
      <c r="L24" s="64">
        <v>23</v>
      </c>
      <c r="M24" s="64">
        <v>68</v>
      </c>
      <c r="N24" s="64">
        <v>113</v>
      </c>
      <c r="O24" s="1" t="e">
        <f t="shared" si="0"/>
        <v>#VALUE!</v>
      </c>
    </row>
    <row r="25" spans="1:15">
      <c r="A25" s="31" t="s">
        <v>47</v>
      </c>
      <c r="B25" s="32"/>
      <c r="C25" s="33">
        <f>59.3*AvCO*DilutionFactor</f>
        <v>6.6434166507936512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74.936600545710903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0.99880000000000002</v>
      </c>
      <c r="C29" s="25">
        <v>1.0484</v>
      </c>
      <c r="D29" s="4">
        <f t="shared" ref="D29:D34" si="1">IF(FiltDirty-FiltClean&gt;0,FiltDirty-FiltClean,0)</f>
        <v>4.9599999999999977E-2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1.0012000000000001</v>
      </c>
      <c r="C30" s="25">
        <v>1.0023</v>
      </c>
      <c r="D30" s="4">
        <f t="shared" si="1"/>
        <v>1.0999999999998789E-3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1.0206</v>
      </c>
      <c r="C35" s="25">
        <v>1.0206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5.0699999999999856E-2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6">
    <mergeCell ref="F24:I24"/>
    <mergeCell ref="E14:J14"/>
    <mergeCell ref="A1:J1"/>
    <mergeCell ref="I8:J8"/>
    <mergeCell ref="E10:H10"/>
    <mergeCell ref="F23:I23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2019-02-22T19:51:37Z</dcterms:modified>
</cp:coreProperties>
</file>