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  <author>HP User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8" authorId="1">
      <text>
        <r>
          <rPr>
            <b/>
            <sz val="9"/>
            <color indexed="81"/>
            <rFont val="Tahoma"/>
            <charset val="1"/>
          </rPr>
          <t>HP User:</t>
        </r>
        <r>
          <rPr>
            <sz val="9"/>
            <color indexed="81"/>
            <rFont val="Tahoma"/>
            <charset val="1"/>
          </rPr>
          <t xml:space="preserve">
correcte Feb 18/19  NS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<sst xmlns="http://schemas.openxmlformats.org/spreadsheetml/2006/main" count="94" uniqueCount="83">
  <si>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</si>
  <si>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</si>
  <si>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</si>
  <si>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</si>
  <si>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</si>
  <si>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</si>
  <si>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</si>
  <si>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</si>
  <si>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</si>
  <si>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</si>
  <si>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</si>
  <si>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</si>
  <si>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</si>
  <si>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</si>
  <si>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</si>
  <si>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</si>
  <si>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</si>
  <si>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</si>
  <si>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</si>
  <si>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</si>
  <si>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</si>
  <si>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</si>
  <si>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</si>
  <si>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</si>
  <si>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</si>
  <si>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</si>
  <si>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</si>
  <si>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</si>
  <si>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</si>
  <si>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</si>
  <si>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</si>
  <si>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</si>
  <si>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</si>
  <si>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</si>
  <si>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</si>
  <si>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</si>
  <si>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</si>
  <si>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</si>
  <si>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</si>
  <si>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</si>
  <si>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</si>
  <si>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</si>
  <si>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</si>
  <si>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</si>
  <si>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</si>
  <si>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</si>
  <si>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</si>
  <si>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</si>
  <si>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</si>
  <si>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</si>
  <si>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</si>
  <si>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</si>
  <si>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</si>
  <si>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</si>
  <si>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</si>
  <si>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</si>
  <si>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</si>
  <si>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</si>
  <si>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</si>
  <si>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</si>
  <si>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</si>
  <si>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</si>
  <si>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</si>
  <si>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</si>
  <si>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</si>
  <si>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</si>
  <si>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</si>
  <si>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</si>
  <si>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</si>
  <si>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</si>
  <si>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</si>
  <si>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Revised Jan 26/14</t>
  </si>
  <si>
    <t>birch</t>
  </si>
  <si>
    <t>wood</t>
  </si>
  <si>
    <t>MHA</t>
  </si>
  <si>
    <t>MHA1640</t>
  </si>
  <si>
    <t>21hrs</t>
  </si>
  <si>
    <t>cloudy, rain</t>
  </si>
  <si>
    <t>08:30am</t>
  </si>
  <si>
    <t>MHA mod, 25% air restriction</t>
  </si>
  <si>
    <t>baffle, open supports, chimney extension</t>
  </si>
  <si>
    <t>horizontal, all birch.</t>
  </si>
  <si>
    <t>206F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</si>
</sst>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5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G8" sqref="G8"/>
    </sheetView>
  </sheetViews>
  <sheetFormatPr defaultColWidth="9.140625"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3"/>
      <c r="K1" s="2"/>
      <c r="L1" s="51" t="s">
        <v>67</v>
      </c>
      <c r="M1" s="18"/>
      <c r="N1" s="52"/>
    </row>
    <row r="2" spans="1:17" outlineLevel="1">
      <c r="A2" s="1" t="s">
        <v>71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/>
      <c r="Q2"/>
    </row>
    <row r="3" spans="1:17" ht="19.5" outlineLevel="1">
      <c r="A3" s="19" t="s">
        <v>2</v>
      </c>
      <c r="B3" s="18"/>
      <c r="C3" s="53" t="s">
        <v>75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</row>
    <row r="4" spans="1:17" outlineLevel="1">
      <c r="A4" s="43" t="s">
        <v>55</v>
      </c>
      <c r="B4" s="43"/>
      <c r="C4" s="44">
        <f>(SUM(scratch1)+WtKindl*15.5)/WtFuel</f>
        <v>16.191111111111109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/>
      <c r="Q4"/>
    </row>
    <row r="5" spans="1:17" outlineLevel="1">
      <c r="A5" s="43" t="s">
        <v>54</v>
      </c>
      <c r="B5" s="43"/>
      <c r="C5" s="44">
        <f>SUM(PcWt)+WtKindl-UnburnedFuel</f>
        <v>63</v>
      </c>
      <c r="D5" s="20"/>
      <c r="K5"/>
      <c r="L5" s="64">
        <v>4</v>
      </c>
      <c r="M5" s="64">
        <v>49</v>
      </c>
      <c r="N5" s="64">
        <v>94</v>
      </c>
    </row>
    <row r="6" spans="1:17" outlineLevel="1">
      <c r="A6" s="43" t="s">
        <v>53</v>
      </c>
      <c r="B6" s="43"/>
      <c r="C6" s="45">
        <f>KindlingWeight</f>
        <v>3</v>
      </c>
      <c r="D6" s="20"/>
      <c r="E6" s="17" t="s">
        <v>30</v>
      </c>
      <c r="F6" s="18"/>
      <c r="G6" s="63" t="s">
        <v>74</v>
      </c>
      <c r="H6" s="17" t="s">
        <v>3</v>
      </c>
      <c r="I6" s="18"/>
      <c r="J6" s="61">
        <v>42460</v>
      </c>
      <c r="K6"/>
      <c r="L6" s="64">
        <v>5</v>
      </c>
      <c r="M6" s="64">
        <v>50</v>
      </c>
      <c r="N6" s="64">
        <v>95</v>
      </c>
    </row>
    <row r="7" spans="1:17" outlineLevel="1">
      <c r="A7" s="43" t="s">
        <v>37</v>
      </c>
      <c r="B7" s="43"/>
      <c r="C7" s="45">
        <f>COUNT(PcWt)</f>
        <v>10</v>
      </c>
      <c r="D7" s="20"/>
      <c r="E7" s="2" t="s">
        <v>5</v>
      </c>
      <c r="F7" s="2"/>
      <c r="G7" s="62" t="s">
        <v>76</v>
      </c>
      <c r="H7" s="14" t="s">
        <v>63</v>
      </c>
      <c r="I7" s="2"/>
      <c r="J7" s="60">
        <v>38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 t="s">
        <v>82</v>
      </c>
      <c r="H8" s="21" t="s">
        <v>7</v>
      </c>
      <c r="I8" s="94" t="s">
        <v>77</v>
      </c>
      <c r="J8" s="94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AVERAGE(PcWt)</f>
        <v>6</v>
      </c>
      <c r="K9"/>
      <c r="L9" s="64">
        <v>8</v>
      </c>
      <c r="M9" s="64">
        <v>53</v>
      </c>
      <c r="N9" s="64">
        <v>98</v>
      </c>
    </row>
    <row r="10" spans="1:17" ht="14.25" outlineLevel="1">
      <c r="A10" s="43" t="s">
        <v>56</v>
      </c>
      <c r="B10" s="43"/>
      <c r="C10" s="67">
        <v>1.5</v>
      </c>
      <c r="D10" s="20"/>
      <c r="E10" s="88" t="s">
        <v>66</v>
      </c>
      <c r="F10" s="89"/>
      <c r="G10" s="89"/>
      <c r="H10" s="90"/>
      <c r="I10" s="5"/>
      <c r="J10" s="16"/>
      <c r="K10"/>
      <c r="L10" s="64">
        <v>9</v>
      </c>
      <c r="M10" s="64">
        <v>54</v>
      </c>
      <c r="N10" s="64">
        <v>99</v>
      </c>
      <c r="O10" s="80"/>
    </row>
    <row r="11" spans="1:17" outlineLevel="1">
      <c r="A11" s="43" t="s">
        <v>57</v>
      </c>
      <c r="B11" s="43"/>
      <c r="C11" s="47">
        <f>StackTemp</f>
        <v>329.98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81"/>
    </row>
    <row r="12" spans="1:17" outlineLevel="1">
      <c r="A12" s="43" t="s">
        <v>39</v>
      </c>
      <c r="B12" s="43"/>
      <c r="C12" s="46">
        <f>F12</f>
        <v>13.99</v>
      </c>
      <c r="D12" s="20"/>
      <c r="E12" s="62">
        <v>329.98</v>
      </c>
      <c r="F12" s="67">
        <v>13.99</v>
      </c>
      <c r="G12" s="79">
        <v>201.4</v>
      </c>
      <c r="H12" s="60"/>
      <c r="I12" s="87" t="s">
        <v>78</v>
      </c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2.0140000000000002E-2</v>
      </c>
      <c r="D13" s="20"/>
      <c r="E13" s="68"/>
      <c r="F13" s="69"/>
      <c r="G13" s="69"/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0.81753981626184258</v>
      </c>
      <c r="D14" s="37"/>
      <c r="E14" s="88" t="s">
        <v>8</v>
      </c>
      <c r="F14" s="89"/>
      <c r="G14" s="89"/>
      <c r="H14" s="89"/>
      <c r="I14" s="89"/>
      <c r="J14" s="90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3.0246020260492044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15.999878787878787</v>
      </c>
      <c r="D16" s="20"/>
      <c r="E16" s="1" t="s">
        <v>10</v>
      </c>
      <c r="G16" s="77" t="s">
        <v>73</v>
      </c>
      <c r="H16" s="71" t="s">
        <v>79</v>
      </c>
      <c r="I16" s="72"/>
      <c r="J16" s="73"/>
      <c r="L16" s="64">
        <v>15</v>
      </c>
      <c r="M16" s="64">
        <v>60</v>
      </c>
      <c r="N16" s="64">
        <v>105</v>
      </c>
    </row>
    <row r="17" spans="1:15">
      <c r="A17" s="43" t="s">
        <v>61</v>
      </c>
      <c r="B17" s="43"/>
      <c r="C17" s="46">
        <f>(8.05+0.0035*(StackTemp-70))+(2.58+0.00114*StackTemp)</f>
        <v>11.916107199999999</v>
      </c>
      <c r="D17" s="20"/>
      <c r="E17" s="20"/>
      <c r="F17" s="20"/>
      <c r="G17" s="20"/>
      <c r="H17" s="74" t="s">
        <v>80</v>
      </c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0.40953267938276178</v>
      </c>
      <c r="D18" s="20"/>
      <c r="E18" s="2" t="s">
        <v>11</v>
      </c>
      <c r="F18" s="2"/>
      <c r="G18" s="85">
        <v>3</v>
      </c>
      <c r="H18" s="74" t="s">
        <v>81</v>
      </c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0.24239689275267584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13.715163396493118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3.3700000000000063E-2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99.348070427864556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70</v>
      </c>
    </row>
    <row r="23" spans="1:15">
      <c r="A23" s="43" t="s">
        <v>49</v>
      </c>
      <c r="B23" s="43"/>
      <c r="C23" s="46">
        <f>100-DryGasLoss-BoilWaterLoss</f>
        <v>74.368729403506876</v>
      </c>
      <c r="D23" s="20"/>
      <c r="E23" s="65">
        <v>1</v>
      </c>
      <c r="F23" s="67">
        <v>8.5</v>
      </c>
      <c r="G23" s="67">
        <v>16.2</v>
      </c>
      <c r="H23" s="79"/>
      <c r="I23" s="79"/>
      <c r="J23" s="62" t="s">
        <v>72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137.69999999999999</v>
      </c>
    </row>
    <row r="24" spans="1:15">
      <c r="A24" s="28" t="s">
        <v>46</v>
      </c>
      <c r="B24" s="29"/>
      <c r="C24" s="30">
        <f>(Catch/RunLength)*3.04*(DilutionFactor)/(0.4*StackTempFactor)</f>
        <v>0.63170099323424611</v>
      </c>
      <c r="D24" s="20"/>
      <c r="E24" s="65">
        <v>2</v>
      </c>
      <c r="F24" s="67">
        <v>7.7</v>
      </c>
      <c r="G24" s="67">
        <v>18</v>
      </c>
      <c r="H24" s="79"/>
      <c r="I24" s="79"/>
      <c r="J24" s="62" t="s">
        <v>72</v>
      </c>
      <c r="K24" s="62"/>
      <c r="L24" s="64">
        <v>23</v>
      </c>
      <c r="M24" s="64">
        <v>68</v>
      </c>
      <c r="N24" s="64">
        <v>113</v>
      </c>
      <c r="O24" s="1">
        <f t="shared" si="0"/>
        <v>138.6</v>
      </c>
    </row>
    <row r="25" spans="1:15">
      <c r="A25" s="31" t="s">
        <v>47</v>
      </c>
      <c r="B25" s="32"/>
      <c r="C25" s="33">
        <f>59.3*AvCO*DilutionFactor</f>
        <v>3.6122882489146169</v>
      </c>
      <c r="D25" s="20"/>
      <c r="E25" s="65">
        <v>3</v>
      </c>
      <c r="F25" s="67">
        <v>6.9</v>
      </c>
      <c r="G25" s="67">
        <v>13.1</v>
      </c>
      <c r="H25" s="79"/>
      <c r="I25" s="79"/>
      <c r="J25" s="62" t="s">
        <v>72</v>
      </c>
      <c r="K25" s="62"/>
      <c r="L25" s="64">
        <v>24</v>
      </c>
      <c r="M25" s="64">
        <v>69</v>
      </c>
      <c r="N25" s="64">
        <v>114</v>
      </c>
      <c r="O25" s="1">
        <f t="shared" si="0"/>
        <v>90.39</v>
      </c>
    </row>
    <row r="26" spans="1:15">
      <c r="A26" s="34" t="s">
        <v>50</v>
      </c>
      <c r="B26" s="35"/>
      <c r="C26" s="36">
        <f>HTransEffic*CombustEffic/100</f>
        <v>73.883897664104026</v>
      </c>
      <c r="E26" s="65">
        <v>4</v>
      </c>
      <c r="F26" s="67">
        <v>6.7</v>
      </c>
      <c r="G26" s="67">
        <v>15.2</v>
      </c>
      <c r="H26" s="79"/>
      <c r="I26" s="79"/>
      <c r="J26" s="62" t="s">
        <v>72</v>
      </c>
      <c r="K26" s="62"/>
      <c r="L26" s="64">
        <v>25</v>
      </c>
      <c r="M26" s="64">
        <v>70</v>
      </c>
      <c r="N26" s="64">
        <v>115</v>
      </c>
      <c r="O26" s="1">
        <f t="shared" si="0"/>
        <v>101.84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>
        <v>6.7</v>
      </c>
      <c r="G27" s="67">
        <v>16.399999999999999</v>
      </c>
      <c r="H27" s="79"/>
      <c r="I27" s="79"/>
      <c r="J27" s="62" t="s">
        <v>72</v>
      </c>
      <c r="K27" s="62"/>
      <c r="L27" s="64">
        <v>26</v>
      </c>
      <c r="M27" s="64">
        <v>71</v>
      </c>
      <c r="N27" s="64">
        <v>116</v>
      </c>
      <c r="O27" s="1">
        <f t="shared" si="0"/>
        <v>109.88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>
        <v>5.9</v>
      </c>
      <c r="G28" s="67">
        <v>18.3</v>
      </c>
      <c r="H28" s="79"/>
      <c r="I28" s="79"/>
      <c r="J28" s="62" t="s">
        <v>72</v>
      </c>
      <c r="K28" s="62"/>
      <c r="L28" s="64">
        <v>27</v>
      </c>
      <c r="M28" s="64">
        <v>72</v>
      </c>
      <c r="N28" s="64">
        <v>117</v>
      </c>
      <c r="O28" s="1">
        <f t="shared" si="0"/>
        <v>107.97000000000001</v>
      </c>
    </row>
    <row r="29" spans="1:15">
      <c r="A29" s="11">
        <v>1</v>
      </c>
      <c r="B29" s="25">
        <v>1.0149999999999999</v>
      </c>
      <c r="C29" s="25">
        <v>1.0470999999999999</v>
      </c>
      <c r="D29" s="4">
        <f t="shared" ref="D29:D34" si="1">IF(FiltDirty-FiltClean&gt;0,FiltDirty-FiltClean,0)</f>
        <v>3.2100000000000017E-2</v>
      </c>
      <c r="E29" s="65">
        <v>7</v>
      </c>
      <c r="F29" s="67">
        <v>4.9000000000000004</v>
      </c>
      <c r="G29" s="67">
        <v>17.2</v>
      </c>
      <c r="H29" s="79"/>
      <c r="I29" s="79"/>
      <c r="J29" s="62" t="s">
        <v>72</v>
      </c>
      <c r="K29" s="62"/>
      <c r="L29" s="64">
        <v>28</v>
      </c>
      <c r="M29" s="64">
        <v>73</v>
      </c>
      <c r="N29" s="64">
        <v>118</v>
      </c>
      <c r="O29" s="1">
        <f t="shared" si="0"/>
        <v>84.28</v>
      </c>
    </row>
    <row r="30" spans="1:15">
      <c r="A30" s="11">
        <v>2</v>
      </c>
      <c r="B30" s="25">
        <v>1.008</v>
      </c>
      <c r="C30" s="25">
        <v>1.0094000000000001</v>
      </c>
      <c r="D30" s="4">
        <f t="shared" si="1"/>
        <v>1.4000000000000679E-3</v>
      </c>
      <c r="E30" s="65">
        <v>8</v>
      </c>
      <c r="F30" s="67">
        <v>4.7</v>
      </c>
      <c r="G30" s="67">
        <v>15.6</v>
      </c>
      <c r="H30" s="79"/>
      <c r="I30" s="79"/>
      <c r="J30" s="62" t="s">
        <v>72</v>
      </c>
      <c r="K30" s="62"/>
      <c r="L30" s="64">
        <v>29</v>
      </c>
      <c r="M30" s="64">
        <v>74</v>
      </c>
      <c r="N30" s="64">
        <v>119</v>
      </c>
      <c r="O30" s="1">
        <f t="shared" si="0"/>
        <v>73.320000000000007</v>
      </c>
    </row>
    <row r="31" spans="1:15">
      <c r="A31" s="11">
        <v>3</v>
      </c>
      <c r="B31" s="25"/>
      <c r="C31" s="25"/>
      <c r="D31" s="4">
        <f t="shared" si="1"/>
        <v>0</v>
      </c>
      <c r="E31" s="65">
        <v>9</v>
      </c>
      <c r="F31" s="67">
        <v>4.5999999999999996</v>
      </c>
      <c r="G31" s="67">
        <v>15.6</v>
      </c>
      <c r="H31" s="79"/>
      <c r="I31" s="79"/>
      <c r="J31" s="62" t="s">
        <v>72</v>
      </c>
      <c r="K31" s="62"/>
      <c r="L31" s="64">
        <v>30</v>
      </c>
      <c r="M31" s="64">
        <v>75</v>
      </c>
      <c r="N31" s="64">
        <v>120</v>
      </c>
      <c r="O31" s="1">
        <f t="shared" si="0"/>
        <v>71.759999999999991</v>
      </c>
    </row>
    <row r="32" spans="1:15">
      <c r="A32" s="11">
        <v>4</v>
      </c>
      <c r="B32" s="25"/>
      <c r="C32" s="25"/>
      <c r="D32" s="4">
        <f t="shared" si="1"/>
        <v>0</v>
      </c>
      <c r="E32" s="65">
        <v>10</v>
      </c>
      <c r="F32" s="67">
        <v>3.4</v>
      </c>
      <c r="G32" s="67">
        <v>17</v>
      </c>
      <c r="H32" s="79"/>
      <c r="I32" s="79"/>
      <c r="J32" s="62" t="s">
        <v>72</v>
      </c>
      <c r="K32" s="62"/>
      <c r="L32" s="64">
        <v>31</v>
      </c>
      <c r="M32" s="64">
        <v>76</v>
      </c>
      <c r="N32" s="64">
        <v>121</v>
      </c>
      <c r="O32" s="1">
        <f t="shared" si="0"/>
        <v>57.8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/>
      <c r="G33" s="67"/>
      <c r="H33" s="79"/>
      <c r="I33" s="79"/>
      <c r="J33" s="62"/>
      <c r="K33" s="62"/>
      <c r="L33" s="64">
        <v>32</v>
      </c>
      <c r="M33" s="64">
        <v>77</v>
      </c>
      <c r="N33" s="64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/>
      <c r="G34" s="67"/>
      <c r="H34" s="79"/>
      <c r="I34" s="79"/>
      <c r="J34" s="62"/>
      <c r="K34" s="62"/>
      <c r="L34" s="64">
        <v>33</v>
      </c>
      <c r="M34" s="64">
        <v>78</v>
      </c>
      <c r="N34" s="64">
        <v>123</v>
      </c>
      <c r="O34" s="1">
        <f t="shared" si="0"/>
        <v>0</v>
      </c>
    </row>
    <row r="35" spans="1:15">
      <c r="A35" s="12" t="s">
        <v>26</v>
      </c>
      <c r="B35" s="25">
        <v>1.0150999999999999</v>
      </c>
      <c r="C35" s="25">
        <v>1.0148999999999999</v>
      </c>
      <c r="D35" s="4"/>
      <c r="E35" s="65">
        <v>13</v>
      </c>
      <c r="F35" s="67"/>
      <c r="G35" s="67"/>
      <c r="H35" s="79"/>
      <c r="I35" s="79"/>
      <c r="J35" s="62"/>
      <c r="K35" s="62"/>
      <c r="L35" s="64">
        <v>34</v>
      </c>
      <c r="M35" s="64">
        <v>79</v>
      </c>
      <c r="N35" s="64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/>
      <c r="G36" s="67"/>
      <c r="H36" s="79"/>
      <c r="I36" s="79"/>
      <c r="J36" s="62"/>
      <c r="K36" s="62"/>
      <c r="L36" s="64">
        <v>35</v>
      </c>
      <c r="M36" s="64">
        <v>80</v>
      </c>
      <c r="N36" s="64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1.9999999999997797E-4</v>
      </c>
      <c r="E37" s="65">
        <v>15</v>
      </c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3" t="s">
        <v>29</v>
      </c>
      <c r="C38" s="82"/>
      <c r="D38" s="84">
        <f>SUM(D29:D34)+D37</f>
        <v>3.3700000000000063E-2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6">
        <f>SUM(F23:F36)</f>
        <v>60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2019-02-18T20:02:03Z</dcterms:modified>
</cp:coreProperties>
</file>