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522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'HK-D01'!$G$23:$G$41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'HK-D01'!$F$23:$F$41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<sst xmlns="http://schemas.openxmlformats.org/spreadsheetml/2006/main" count="82" uniqueCount="81">
  <si>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</si>
  <si>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</si>
  <si>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</si>
  <si>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</si>
  <si>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</si>
  <si>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</si>
  <si>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</si>
  <si>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</si>
  <si>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</si>
  <si>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Fuel Configuration: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</si>
  <si>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</si>
  <si>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</si>
  <si>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</si>
  <si>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</si>
  <si>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</si>
  <si>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</si>
  <si>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</si>
  <si>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</si>
  <si>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</si>
  <si>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</si>
  <si>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</si>
  <si>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</si>
  <si>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</si>
  <si>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</si>
  <si>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</si>
  <si>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</si>
  <si>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</si>
  <si>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</si>
  <si>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</si>
  <si>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</si>
  <si>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</si>
  <si>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</si>
  <si>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</si>
  <si>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</si>
  <si>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</si>
  <si>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</si>
  <si>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</si>
  <si>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</si>
  <si>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</si>
  <si>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</si>
  <si>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</si>
  <si>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</si>
  <si>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</si>
  <si>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</si>
  <si>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</si>
  <si>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</si>
  <si>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</si>
  <si>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</si>
  <si>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</si>
  <si>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</si>
  <si>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</si>
  <si>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</si>
  <si>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</si>
  <si>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Wh. Birch</t>
  </si>
  <si>
    <t>smaller towards top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</si>
  <si>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</si>
  <si>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</si>
  <si>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</si>
  <si>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</si>
  <si>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</si>
  <si>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</si>
  <si>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</si>
  <si>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</si>
  <si>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</si>
  <si>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</si>
  <si>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</si>
  <si>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front to back</t>
  </si>
  <si>
    <t>20F</t>
  </si>
  <si>
    <t>clear, calm</t>
  </si>
  <si>
    <t>Species</t>
  </si>
  <si>
    <t>Revised Jan 15/10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</si>
  <si>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</si>
  <si>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</si>
  <si>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</si>
  <si>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</si>
  <si>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</si>
  <si>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</si>
  <si>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HK-L03</t>
  </si>
  <si>
    <t>cold</t>
  </si>
  <si>
    <t>Firebox temp, start</t>
  </si>
  <si>
    <t>60F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</si>
</sst>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E3" sqref="E3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6.14062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0" t="s">
        <v>76</v>
      </c>
      <c r="B1" s="91"/>
      <c r="C1" s="91"/>
      <c r="D1" s="91"/>
      <c r="E1" s="91"/>
      <c r="F1" s="91"/>
      <c r="G1" s="91"/>
      <c r="H1" s="91"/>
      <c r="I1" s="91"/>
      <c r="J1" s="92"/>
      <c r="K1" s="2"/>
      <c r="L1" s="51" t="s">
        <v>75</v>
      </c>
      <c r="M1" s="18"/>
      <c r="N1" s="52"/>
    </row>
    <row r="2" spans="1:17" ht="12.75" outlineLevel="1">
      <c r="A2" s="1" t="s">
        <v>70</v>
      </c>
      <c r="C2" s="20"/>
      <c r="D2" s="20"/>
      <c r="E2" s="20"/>
      <c r="F2" s="20"/>
      <c r="G2" s="20"/>
      <c r="H2" s="2"/>
      <c r="I2" s="2"/>
      <c r="J2" s="2"/>
      <c r="K2"/>
      <c r="L2" s="66">
        <v>1</v>
      </c>
      <c r="M2" s="66">
        <v>46</v>
      </c>
      <c r="N2" s="66">
        <v>91</v>
      </c>
      <c r="O2"/>
      <c r="P2"/>
      <c r="Q2"/>
    </row>
    <row r="3" spans="1:14" ht="18" outlineLevel="1">
      <c r="A3" s="19" t="s">
        <v>2</v>
      </c>
      <c r="B3" s="18"/>
      <c r="C3" s="53" t="s">
        <v>77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6">
        <v>2</v>
      </c>
      <c r="M3" s="66">
        <v>47</v>
      </c>
      <c r="N3" s="66">
        <v>92</v>
      </c>
    </row>
    <row r="4" spans="1:17" ht="12.75" outlineLevel="1">
      <c r="A4" s="43" t="s">
        <v>59</v>
      </c>
      <c r="B4" s="43"/>
      <c r="C4" s="44">
        <f>AVERAGE(Moisture)</f>
        <v>20</v>
      </c>
      <c r="D4" s="20"/>
      <c r="E4" s="20"/>
      <c r="F4" s="20"/>
      <c r="G4" s="57" t="s">
        <v>4</v>
      </c>
      <c r="H4" s="58"/>
      <c r="I4" s="58"/>
      <c r="J4" s="59"/>
      <c r="K4"/>
      <c r="L4" s="66">
        <v>3</v>
      </c>
      <c r="M4" s="66">
        <v>48</v>
      </c>
      <c r="N4" s="66">
        <v>93</v>
      </c>
      <c r="O4"/>
      <c r="P4"/>
      <c r="Q4"/>
    </row>
    <row r="5" spans="1:14" ht="12.75" outlineLevel="1">
      <c r="A5" s="43" t="s">
        <v>58</v>
      </c>
      <c r="B5" s="43"/>
      <c r="C5" s="44">
        <f>SUM(PcWt)+WtKindl-UnburnedFuel</f>
        <v>62.8</v>
      </c>
      <c r="D5" s="20"/>
      <c r="K5"/>
      <c r="L5" s="66">
        <v>4</v>
      </c>
      <c r="M5" s="66">
        <v>49</v>
      </c>
      <c r="N5" s="66">
        <v>94</v>
      </c>
    </row>
    <row r="6" spans="1:14" ht="12.75" outlineLevel="1">
      <c r="A6" s="43" t="s">
        <v>57</v>
      </c>
      <c r="B6" s="43"/>
      <c r="C6" s="45">
        <f>KindlingWeight</f>
        <v>4.5</v>
      </c>
      <c r="D6" s="20"/>
      <c r="E6" s="17" t="s">
        <v>31</v>
      </c>
      <c r="F6" s="18"/>
      <c r="G6" s="64" t="s">
        <v>32</v>
      </c>
      <c r="H6" s="17" t="s">
        <v>3</v>
      </c>
      <c r="I6" s="18"/>
      <c r="J6" s="61">
        <v>40188</v>
      </c>
      <c r="K6"/>
      <c r="L6" s="66">
        <v>5</v>
      </c>
      <c r="M6" s="66">
        <v>50</v>
      </c>
      <c r="N6" s="66">
        <v>95</v>
      </c>
    </row>
    <row r="7" spans="1:14" ht="12.75" outlineLevel="1">
      <c r="A7" s="43" t="s">
        <v>39</v>
      </c>
      <c r="B7" s="43"/>
      <c r="C7" s="45">
        <f>COUNT(PcWt)</f>
        <v>7</v>
      </c>
      <c r="D7" s="20"/>
      <c r="E7" s="2" t="s">
        <v>5</v>
      </c>
      <c r="F7" s="2"/>
      <c r="G7" s="62" t="s">
        <v>78</v>
      </c>
      <c r="H7" s="14" t="s">
        <v>71</v>
      </c>
      <c r="I7" s="2"/>
      <c r="J7" s="60" t="s">
        <v>67</v>
      </c>
      <c r="K7"/>
      <c r="L7" s="66">
        <v>6</v>
      </c>
      <c r="M7" s="66">
        <v>51</v>
      </c>
      <c r="N7" s="66">
        <v>96</v>
      </c>
    </row>
    <row r="8" spans="1:14" ht="12.75" outlineLevel="1">
      <c r="A8" s="43" t="s">
        <v>40</v>
      </c>
      <c r="B8" s="43"/>
      <c r="C8" s="46" t="e">
        <f>(AVERAGE(Length)+SUM(Circumf))/(WtFuel-WtKindl)</f>
        <v>#DIV/0!</v>
      </c>
      <c r="D8" s="20"/>
      <c r="E8" s="1" t="s">
        <v>79</v>
      </c>
      <c r="G8" s="62" t="s">
        <v>80</v>
      </c>
      <c r="H8" s="21" t="s">
        <v>7</v>
      </c>
      <c r="I8" s="93" t="s">
        <v>68</v>
      </c>
      <c r="J8" s="93"/>
      <c r="K8"/>
      <c r="L8" s="66">
        <v>7</v>
      </c>
      <c r="M8" s="66">
        <v>52</v>
      </c>
      <c r="N8" s="66">
        <v>97</v>
      </c>
    </row>
    <row r="9" spans="1:14" ht="12.75" outlineLevel="1">
      <c r="A9" s="43" t="s">
        <v>56</v>
      </c>
      <c r="B9" s="43"/>
      <c r="C9" s="44">
        <f>AVERAGE(PcWt)</f>
        <v>8.328571428571427</v>
      </c>
      <c r="K9"/>
      <c r="L9" s="66">
        <v>8</v>
      </c>
      <c r="M9" s="66">
        <v>53</v>
      </c>
      <c r="N9" s="66">
        <v>98</v>
      </c>
    </row>
    <row r="10" spans="1:15" ht="14.25" outlineLevel="1">
      <c r="A10" s="43" t="s">
        <v>60</v>
      </c>
      <c r="B10" s="43"/>
      <c r="C10" s="46">
        <v>2</v>
      </c>
      <c r="D10" s="20"/>
      <c r="E10" s="87" t="s">
        <v>74</v>
      </c>
      <c r="F10" s="88"/>
      <c r="G10" s="88"/>
      <c r="H10" s="89"/>
      <c r="I10" s="5"/>
      <c r="J10" s="16"/>
      <c r="K10"/>
      <c r="L10" s="66">
        <v>9</v>
      </c>
      <c r="M10" s="66">
        <v>54</v>
      </c>
      <c r="N10" s="66">
        <v>99</v>
      </c>
      <c r="O10" s="82"/>
    </row>
    <row r="11" spans="1:16" ht="12.75" outlineLevel="1">
      <c r="A11" s="43" t="s">
        <v>61</v>
      </c>
      <c r="B11" s="43"/>
      <c r="C11" s="47">
        <f>StackTemp</f>
        <v>253</v>
      </c>
      <c r="D11" s="20"/>
      <c r="E11" s="68" t="s">
        <v>10</v>
      </c>
      <c r="F11" s="68" t="s">
        <v>73</v>
      </c>
      <c r="G11" s="68" t="s">
        <v>64</v>
      </c>
      <c r="H11" s="1" t="s">
        <v>72</v>
      </c>
      <c r="I11" s="2" t="s">
        <v>6</v>
      </c>
      <c r="J11" s="15"/>
      <c r="L11" s="66">
        <v>10</v>
      </c>
      <c r="M11" s="66">
        <v>55</v>
      </c>
      <c r="N11" s="66">
        <v>100</v>
      </c>
      <c r="P11" s="83"/>
    </row>
    <row r="12" spans="1:14" ht="12.75" outlineLevel="1">
      <c r="A12" s="43" t="s">
        <v>41</v>
      </c>
      <c r="B12" s="43"/>
      <c r="C12" s="46">
        <f>F12</f>
        <v>16.52</v>
      </c>
      <c r="D12" s="20"/>
      <c r="E12" s="62">
        <v>253</v>
      </c>
      <c r="F12" s="69">
        <v>16.52</v>
      </c>
      <c r="G12" s="81">
        <v>1368</v>
      </c>
      <c r="H12" s="60"/>
      <c r="I12" s="63">
        <v>0.48819444444444443</v>
      </c>
      <c r="J12" s="2"/>
      <c r="K12"/>
      <c r="L12" s="66">
        <v>11</v>
      </c>
      <c r="M12" s="66">
        <v>56</v>
      </c>
      <c r="N12" s="66">
        <v>101</v>
      </c>
    </row>
    <row r="13" spans="1:14" ht="12.75">
      <c r="A13" s="43" t="s">
        <v>42</v>
      </c>
      <c r="B13" s="43"/>
      <c r="C13" s="46">
        <f>AVERAGE(ppm_CO)/10000</f>
        <v>0.1368</v>
      </c>
      <c r="D13" s="20"/>
      <c r="E13" s="70"/>
      <c r="F13" s="71"/>
      <c r="G13" s="71"/>
      <c r="H13" s="71"/>
      <c r="I13" s="72"/>
      <c r="J13" s="2"/>
      <c r="K13"/>
      <c r="L13" s="66">
        <v>12</v>
      </c>
      <c r="M13" s="66">
        <v>57</v>
      </c>
      <c r="N13" s="66">
        <v>102</v>
      </c>
    </row>
    <row r="14" spans="1:14" ht="12.75">
      <c r="A14" s="43" t="s">
        <v>63</v>
      </c>
      <c r="B14" s="43"/>
      <c r="C14" s="46">
        <f>SQRT(528/(460+StackTemp))</f>
        <v>0.8605422472643561</v>
      </c>
      <c r="D14" s="37"/>
      <c r="E14" s="87" t="s">
        <v>8</v>
      </c>
      <c r="F14" s="88"/>
      <c r="G14" s="88"/>
      <c r="H14" s="88"/>
      <c r="I14" s="88"/>
      <c r="J14" s="89"/>
      <c r="L14" s="66">
        <v>13</v>
      </c>
      <c r="M14" s="66">
        <v>58</v>
      </c>
      <c r="N14" s="66">
        <v>103</v>
      </c>
    </row>
    <row r="15" spans="1:14" ht="12.75">
      <c r="A15" s="43" t="s">
        <v>43</v>
      </c>
      <c r="B15" s="43"/>
      <c r="C15" s="48">
        <f>20.9/(20.9-_AvO2)</f>
        <v>4.7716894977168955</v>
      </c>
      <c r="D15" s="20"/>
      <c r="E15" s="20"/>
      <c r="F15" s="20"/>
      <c r="G15" s="20"/>
      <c r="H15" s="26" t="s">
        <v>9</v>
      </c>
      <c r="I15" s="2"/>
      <c r="J15" s="27"/>
      <c r="L15" s="66">
        <v>14</v>
      </c>
      <c r="M15" s="66">
        <v>59</v>
      </c>
      <c r="N15" s="66">
        <v>104</v>
      </c>
    </row>
    <row r="16" spans="1:14" ht="12.75">
      <c r="A16" s="43" t="s">
        <v>44</v>
      </c>
      <c r="B16" s="43"/>
      <c r="C16" s="46">
        <f>((WtFuel-(UnburnedFuel*(1+AvMoisture/100)))/RunLength)*(1-(AvMoisture/100))/2.2</f>
        <v>11.418181818181818</v>
      </c>
      <c r="D16" s="20"/>
      <c r="E16" s="1" t="s">
        <v>11</v>
      </c>
      <c r="G16" s="79" t="s">
        <v>53</v>
      </c>
      <c r="H16" s="73" t="s">
        <v>66</v>
      </c>
      <c r="I16" s="74"/>
      <c r="J16" s="75"/>
      <c r="L16" s="66">
        <v>15</v>
      </c>
      <c r="M16" s="66">
        <v>60</v>
      </c>
      <c r="N16" s="66">
        <v>105</v>
      </c>
    </row>
    <row r="17" spans="1:14" ht="12.75">
      <c r="A17" s="43" t="s">
        <v>65</v>
      </c>
      <c r="B17" s="43"/>
      <c r="C17" s="46">
        <f>(8.05+0.0035*(StackTemp-70))+(2.58+0.00114*StackTemp)</f>
        <v>11.55892</v>
      </c>
      <c r="D17" s="20"/>
      <c r="E17" s="20"/>
      <c r="F17" s="20"/>
      <c r="G17" s="20"/>
      <c r="H17" s="76" t="s">
        <v>54</v>
      </c>
      <c r="I17" s="74"/>
      <c r="J17" s="75"/>
      <c r="L17" s="66">
        <v>16</v>
      </c>
      <c r="M17" s="66">
        <v>61</v>
      </c>
      <c r="N17" s="66">
        <v>106</v>
      </c>
    </row>
    <row r="18" spans="1:14" ht="12.75">
      <c r="A18" s="43" t="s">
        <v>45</v>
      </c>
      <c r="B18" s="43"/>
      <c r="C18" s="46">
        <f>gmKgCO*9.75/86</f>
        <v>4.388530598916853</v>
      </c>
      <c r="D18" s="20"/>
      <c r="E18" s="2" t="s">
        <v>12</v>
      </c>
      <c r="F18" s="2"/>
      <c r="G18" s="80">
        <v>4.5</v>
      </c>
      <c r="H18" s="76"/>
      <c r="I18" s="74"/>
      <c r="J18" s="75"/>
      <c r="L18" s="66">
        <v>17</v>
      </c>
      <c r="M18" s="66">
        <v>62</v>
      </c>
      <c r="N18" s="66">
        <v>107</v>
      </c>
    </row>
    <row r="19" spans="1:14" ht="12.75">
      <c r="A19" s="43" t="s">
        <v>46</v>
      </c>
      <c r="B19" s="43"/>
      <c r="C19" s="46">
        <f>gmKgCondar*33/86</f>
        <v>0.8327915103223545</v>
      </c>
      <c r="D19" s="20"/>
      <c r="E19" s="1" t="s">
        <v>13</v>
      </c>
      <c r="G19" s="80">
        <v>0</v>
      </c>
      <c r="H19" s="57"/>
      <c r="I19" s="77"/>
      <c r="J19" s="78"/>
      <c r="L19" s="66">
        <v>18</v>
      </c>
      <c r="M19" s="66">
        <v>63</v>
      </c>
      <c r="N19" s="66">
        <v>108</v>
      </c>
    </row>
    <row r="20" spans="1:14" ht="12.75">
      <c r="A20" s="43" t="s">
        <v>47</v>
      </c>
      <c r="B20" s="43"/>
      <c r="C20" s="46">
        <f>((1.5*DilutionFactor*(StackTemp-70))/8600)*100</f>
        <v>15.230567059573117</v>
      </c>
      <c r="D20" s="20"/>
      <c r="L20" s="66">
        <v>19</v>
      </c>
      <c r="M20" s="66">
        <v>64</v>
      </c>
      <c r="N20" s="66">
        <v>109</v>
      </c>
    </row>
    <row r="21" spans="1:14" ht="12.75">
      <c r="A21" s="49" t="s">
        <v>62</v>
      </c>
      <c r="B21" s="50"/>
      <c r="C21" s="50">
        <f>Catch</f>
        <v>0.10299999999999998</v>
      </c>
      <c r="D21" s="20"/>
      <c r="E21" s="17" t="s">
        <v>14</v>
      </c>
      <c r="F21" s="10"/>
      <c r="G21" s="10"/>
      <c r="H21" s="10"/>
      <c r="I21" s="10"/>
      <c r="J21" s="52"/>
      <c r="L21" s="66">
        <v>20</v>
      </c>
      <c r="M21" s="66">
        <v>65</v>
      </c>
      <c r="N21" s="66">
        <v>110</v>
      </c>
    </row>
    <row r="22" spans="1:14" ht="12.75">
      <c r="A22" s="43" t="s">
        <v>50</v>
      </c>
      <c r="B22" s="43"/>
      <c r="C22" s="46">
        <f>100-COLoss-HCLoss</f>
        <v>94.77867789076079</v>
      </c>
      <c r="D22" s="20"/>
      <c r="E22" s="2" t="s">
        <v>15</v>
      </c>
      <c r="F22" s="2" t="s">
        <v>16</v>
      </c>
      <c r="G22" s="2" t="s">
        <v>17</v>
      </c>
      <c r="H22" s="2" t="s">
        <v>19</v>
      </c>
      <c r="I22" s="2" t="s">
        <v>18</v>
      </c>
      <c r="J22" s="2" t="s">
        <v>69</v>
      </c>
      <c r="K22" s="2" t="s">
        <v>33</v>
      </c>
      <c r="L22" s="66">
        <v>21</v>
      </c>
      <c r="M22" s="66">
        <v>66</v>
      </c>
      <c r="N22" s="66">
        <v>111</v>
      </c>
    </row>
    <row r="23" spans="1:14" ht="12.75">
      <c r="A23" s="43" t="s">
        <v>51</v>
      </c>
      <c r="B23" s="43"/>
      <c r="C23" s="46">
        <f>100-DryGasLoss-BoilWaterLoss</f>
        <v>73.21051294042688</v>
      </c>
      <c r="D23" s="20"/>
      <c r="E23" s="67">
        <v>1</v>
      </c>
      <c r="F23" s="81">
        <v>11.6</v>
      </c>
      <c r="G23" s="81">
        <v>20</v>
      </c>
      <c r="H23" s="81">
        <v>16</v>
      </c>
      <c r="I23" s="81">
        <v>16</v>
      </c>
      <c r="J23" s="62"/>
      <c r="K23" s="62"/>
      <c r="L23" s="66">
        <v>22</v>
      </c>
      <c r="M23" s="66">
        <v>67</v>
      </c>
      <c r="N23" s="66">
        <v>112</v>
      </c>
    </row>
    <row r="24" spans="1:14" ht="12.75">
      <c r="A24" s="28" t="s">
        <v>48</v>
      </c>
      <c r="B24" s="29"/>
      <c r="C24" s="30">
        <f>(Catch/RunLength)*3.04*(DilutionFactor)/(0.4*StackTempFactor)</f>
        <v>2.170305148112803</v>
      </c>
      <c r="D24" s="20"/>
      <c r="E24" s="67">
        <v>2</v>
      </c>
      <c r="F24" s="81">
        <v>10.1</v>
      </c>
      <c r="G24" s="81">
        <v>20</v>
      </c>
      <c r="H24" s="81"/>
      <c r="I24" s="81"/>
      <c r="J24" s="62"/>
      <c r="K24" s="62"/>
      <c r="L24" s="66">
        <v>23</v>
      </c>
      <c r="M24" s="66">
        <v>68</v>
      </c>
      <c r="N24" s="66">
        <v>113</v>
      </c>
    </row>
    <row r="25" spans="1:14" ht="12.75">
      <c r="A25" s="31" t="s">
        <v>49</v>
      </c>
      <c r="B25" s="32"/>
      <c r="C25" s="33">
        <f>59.3*AvCO*DilutionFactor</f>
        <v>38.70909041095891</v>
      </c>
      <c r="D25" s="20"/>
      <c r="E25" s="67">
        <v>3</v>
      </c>
      <c r="F25" s="81">
        <v>9.6</v>
      </c>
      <c r="G25" s="81">
        <v>20</v>
      </c>
      <c r="H25" s="81"/>
      <c r="I25" s="81"/>
      <c r="J25" s="62"/>
      <c r="K25" s="62"/>
      <c r="L25" s="66">
        <v>24</v>
      </c>
      <c r="M25" s="66">
        <v>69</v>
      </c>
      <c r="N25" s="66">
        <v>114</v>
      </c>
    </row>
    <row r="26" spans="1:14" ht="12.75">
      <c r="A26" s="34" t="s">
        <v>52</v>
      </c>
      <c r="B26" s="35"/>
      <c r="C26" s="36">
        <f>HTransEffic*CombustEffic/100</f>
        <v>69.38795624198093</v>
      </c>
      <c r="D26" s="20"/>
      <c r="E26" s="67">
        <v>4</v>
      </c>
      <c r="F26" s="81">
        <v>8.5</v>
      </c>
      <c r="G26" s="81">
        <v>20</v>
      </c>
      <c r="H26" s="81"/>
      <c r="I26" s="81"/>
      <c r="J26" s="62"/>
      <c r="K26" s="62"/>
      <c r="L26" s="66">
        <v>25</v>
      </c>
      <c r="M26" s="66">
        <v>70</v>
      </c>
      <c r="N26" s="66">
        <v>115</v>
      </c>
    </row>
    <row r="27" spans="1:14" ht="12.75">
      <c r="A27" s="6" t="s">
        <v>20</v>
      </c>
      <c r="B27" s="7" t="s">
        <v>21</v>
      </c>
      <c r="C27" s="7" t="s">
        <v>22</v>
      </c>
      <c r="D27" s="7" t="s">
        <v>23</v>
      </c>
      <c r="E27" s="67">
        <v>5</v>
      </c>
      <c r="F27" s="81">
        <v>6.5</v>
      </c>
      <c r="G27" s="81">
        <v>20</v>
      </c>
      <c r="H27" s="81"/>
      <c r="I27" s="81"/>
      <c r="J27" s="65"/>
      <c r="K27" s="62"/>
      <c r="L27" s="66">
        <v>26</v>
      </c>
      <c r="M27" s="66">
        <v>71</v>
      </c>
      <c r="N27" s="66">
        <v>116</v>
      </c>
    </row>
    <row r="28" spans="1:14" ht="12.75">
      <c r="A28" s="8" t="s">
        <v>24</v>
      </c>
      <c r="B28" s="9" t="s">
        <v>25</v>
      </c>
      <c r="C28" s="9" t="s">
        <v>25</v>
      </c>
      <c r="D28" s="9" t="s">
        <v>26</v>
      </c>
      <c r="E28" s="67">
        <v>6</v>
      </c>
      <c r="F28" s="81">
        <v>6.4</v>
      </c>
      <c r="G28" s="81">
        <v>20</v>
      </c>
      <c r="H28" s="81"/>
      <c r="I28" s="81"/>
      <c r="J28" s="62"/>
      <c r="K28" s="62"/>
      <c r="L28" s="66">
        <v>27</v>
      </c>
      <c r="M28" s="66">
        <v>72</v>
      </c>
      <c r="N28" s="66">
        <v>117</v>
      </c>
    </row>
    <row r="29" spans="1:14" ht="12.75">
      <c r="A29" s="11">
        <v>1</v>
      </c>
      <c r="B29" s="25">
        <v>0.9949</v>
      </c>
      <c r="C29" s="25">
        <v>0.9961</v>
      </c>
      <c r="D29" s="4">
        <f aca="true" t="shared" si="0" ref="D29:D34">IF(FiltDirty-FiltClean&gt;0,FiltDirty-FiltClean,0)</f>
        <v>0.0011999999999999789</v>
      </c>
      <c r="E29" s="67">
        <v>7</v>
      </c>
      <c r="F29" s="81">
        <v>5.6</v>
      </c>
      <c r="G29" s="81">
        <v>20</v>
      </c>
      <c r="H29" s="65"/>
      <c r="I29" s="81"/>
      <c r="J29" s="62"/>
      <c r="K29" s="62"/>
      <c r="L29" s="66">
        <v>28</v>
      </c>
      <c r="M29" s="66">
        <v>73</v>
      </c>
      <c r="N29" s="66">
        <v>118</v>
      </c>
    </row>
    <row r="30" spans="1:14" ht="12.75">
      <c r="A30" s="11">
        <v>2</v>
      </c>
      <c r="B30" s="25">
        <v>0.9973</v>
      </c>
      <c r="C30" s="25">
        <v>1.0991</v>
      </c>
      <c r="D30" s="4">
        <f t="shared" si="0"/>
        <v>0.1018</v>
      </c>
      <c r="E30" s="67">
        <v>8</v>
      </c>
      <c r="F30" s="81"/>
      <c r="G30" s="81"/>
      <c r="H30" s="65"/>
      <c r="I30" s="81"/>
      <c r="J30" s="62"/>
      <c r="K30" s="62"/>
      <c r="L30" s="66">
        <v>29</v>
      </c>
      <c r="M30" s="66">
        <v>74</v>
      </c>
      <c r="N30" s="66">
        <v>119</v>
      </c>
    </row>
    <row r="31" spans="1:14" ht="12.75">
      <c r="A31" s="11">
        <v>3</v>
      </c>
      <c r="B31" s="25"/>
      <c r="C31" s="25"/>
      <c r="D31" s="4">
        <f t="shared" si="0"/>
        <v>0</v>
      </c>
      <c r="E31" s="67">
        <v>9</v>
      </c>
      <c r="F31" s="81"/>
      <c r="G31" s="81"/>
      <c r="H31" s="81"/>
      <c r="I31" s="81"/>
      <c r="J31" s="62"/>
      <c r="K31" s="62"/>
      <c r="L31" s="66">
        <v>30</v>
      </c>
      <c r="M31" s="66">
        <v>75</v>
      </c>
      <c r="N31" s="66">
        <v>120</v>
      </c>
    </row>
    <row r="32" spans="1:14" ht="12.75">
      <c r="A32" s="11">
        <v>4</v>
      </c>
      <c r="B32" s="25"/>
      <c r="C32" s="25"/>
      <c r="D32" s="4">
        <f t="shared" si="0"/>
        <v>0</v>
      </c>
      <c r="E32" s="67">
        <v>10</v>
      </c>
      <c r="F32" s="81"/>
      <c r="G32" s="81"/>
      <c r="H32" s="81"/>
      <c r="I32" s="81"/>
      <c r="J32" s="62"/>
      <c r="K32" s="62"/>
      <c r="L32" s="66">
        <v>31</v>
      </c>
      <c r="M32" s="66">
        <v>76</v>
      </c>
      <c r="N32" s="66">
        <v>121</v>
      </c>
    </row>
    <row r="33" spans="1:14" ht="12.75">
      <c r="A33" s="11">
        <v>5</v>
      </c>
      <c r="B33" s="25"/>
      <c r="C33" s="25"/>
      <c r="D33" s="4">
        <f t="shared" si="0"/>
        <v>0</v>
      </c>
      <c r="E33" s="67">
        <v>11</v>
      </c>
      <c r="F33" s="81"/>
      <c r="G33" s="81"/>
      <c r="H33" s="81"/>
      <c r="I33" s="81"/>
      <c r="J33" s="62"/>
      <c r="K33" s="62"/>
      <c r="L33" s="66">
        <v>32</v>
      </c>
      <c r="M33" s="66">
        <v>77</v>
      </c>
      <c r="N33" s="66">
        <v>122</v>
      </c>
    </row>
    <row r="34" spans="1:14" ht="12.75">
      <c r="A34" s="11">
        <v>6</v>
      </c>
      <c r="B34" s="25"/>
      <c r="C34" s="25"/>
      <c r="D34" s="4">
        <f t="shared" si="0"/>
        <v>0</v>
      </c>
      <c r="E34" s="67">
        <v>12</v>
      </c>
      <c r="F34" s="81"/>
      <c r="G34" s="81"/>
      <c r="H34" s="81"/>
      <c r="I34" s="81"/>
      <c r="J34" s="62"/>
      <c r="K34" s="62"/>
      <c r="L34" s="66">
        <v>33</v>
      </c>
      <c r="M34" s="66">
        <v>78</v>
      </c>
      <c r="N34" s="66">
        <v>123</v>
      </c>
    </row>
    <row r="35" spans="1:14" ht="12.75">
      <c r="A35" s="12" t="s">
        <v>27</v>
      </c>
      <c r="B35" s="25">
        <v>0</v>
      </c>
      <c r="C35" s="25">
        <v>0</v>
      </c>
      <c r="D35" s="4"/>
      <c r="E35" s="67">
        <v>13</v>
      </c>
      <c r="F35" s="81"/>
      <c r="G35" s="81"/>
      <c r="H35" s="81"/>
      <c r="I35" s="81"/>
      <c r="J35" s="62"/>
      <c r="K35" s="62"/>
      <c r="L35" s="66">
        <v>34</v>
      </c>
      <c r="M35" s="66">
        <v>79</v>
      </c>
      <c r="N35" s="66">
        <v>124</v>
      </c>
    </row>
    <row r="36" spans="1:14" ht="12.75">
      <c r="A36" s="13" t="s">
        <v>28</v>
      </c>
      <c r="B36" s="22">
        <v>0</v>
      </c>
      <c r="C36" s="22">
        <v>0</v>
      </c>
      <c r="D36" s="38"/>
      <c r="E36" s="67">
        <v>14</v>
      </c>
      <c r="F36" s="81"/>
      <c r="G36" s="81"/>
      <c r="H36" s="81"/>
      <c r="I36" s="81"/>
      <c r="J36" s="62"/>
      <c r="K36" s="62"/>
      <c r="L36" s="66">
        <v>35</v>
      </c>
      <c r="M36" s="66">
        <v>80</v>
      </c>
      <c r="N36" s="66">
        <v>125</v>
      </c>
    </row>
    <row r="37" spans="1:14" ht="12.75">
      <c r="A37" s="39"/>
      <c r="B37" s="4" t="s">
        <v>29</v>
      </c>
      <c r="C37" s="4"/>
      <c r="D37" s="4">
        <f>+COUNT(FiltClean)*(AVERAGE(CleanControl)-AVERAGE(DirtyControl))</f>
        <v>0</v>
      </c>
      <c r="E37" s="67">
        <v>15</v>
      </c>
      <c r="F37" s="81"/>
      <c r="G37" s="81"/>
      <c r="H37" s="81"/>
      <c r="I37" s="81"/>
      <c r="J37" s="62"/>
      <c r="K37" s="62"/>
      <c r="L37" s="66">
        <v>36</v>
      </c>
      <c r="M37" s="66">
        <v>81</v>
      </c>
      <c r="N37" s="66">
        <v>126</v>
      </c>
    </row>
    <row r="38" spans="1:14" ht="12.75">
      <c r="A38" s="39"/>
      <c r="B38" s="85" t="s">
        <v>30</v>
      </c>
      <c r="C38" s="84"/>
      <c r="D38" s="86">
        <f>SUM(D29:D34)+D37</f>
        <v>0.10299999999999998</v>
      </c>
      <c r="E38" s="67">
        <v>16</v>
      </c>
      <c r="F38" s="81"/>
      <c r="G38" s="81"/>
      <c r="H38" s="81"/>
      <c r="I38" s="81"/>
      <c r="J38" s="62"/>
      <c r="K38" s="62"/>
      <c r="L38" s="66">
        <v>37</v>
      </c>
      <c r="M38" s="66">
        <v>82</v>
      </c>
      <c r="N38" s="66">
        <v>127</v>
      </c>
    </row>
    <row r="39" spans="1:14" ht="12.75">
      <c r="A39" s="40"/>
      <c r="B39" s="3"/>
      <c r="C39" s="3"/>
      <c r="D39" s="41"/>
      <c r="E39" s="67">
        <v>17</v>
      </c>
      <c r="F39" s="81"/>
      <c r="G39" s="81"/>
      <c r="H39" s="81"/>
      <c r="I39" s="81"/>
      <c r="J39" s="62"/>
      <c r="K39" s="62"/>
      <c r="L39" s="66">
        <v>38</v>
      </c>
      <c r="M39" s="66">
        <v>83</v>
      </c>
      <c r="N39" s="66">
        <v>128</v>
      </c>
    </row>
    <row r="40" spans="4:14" ht="12.75">
      <c r="D40" s="41"/>
      <c r="E40" s="67">
        <v>18</v>
      </c>
      <c r="F40" s="81"/>
      <c r="G40" s="81"/>
      <c r="H40" s="81"/>
      <c r="I40" s="81"/>
      <c r="J40" s="62"/>
      <c r="K40" s="62"/>
      <c r="L40" s="66">
        <v>39</v>
      </c>
      <c r="M40" s="66">
        <v>84</v>
      </c>
      <c r="N40" s="66">
        <v>129</v>
      </c>
    </row>
    <row r="41" spans="4:14" ht="12.75">
      <c r="D41" s="41"/>
      <c r="E41" s="67">
        <v>19</v>
      </c>
      <c r="F41" s="81"/>
      <c r="G41" s="81"/>
      <c r="H41" s="81"/>
      <c r="I41" s="81"/>
      <c r="J41" s="62"/>
      <c r="K41" s="62"/>
      <c r="L41" s="66">
        <v>40</v>
      </c>
      <c r="M41" s="66">
        <v>85</v>
      </c>
      <c r="N41" s="66">
        <v>130</v>
      </c>
    </row>
    <row r="42" spans="1:14" ht="12.75">
      <c r="A42" s="40"/>
      <c r="B42" s="3"/>
      <c r="C42" s="3"/>
      <c r="D42" s="41"/>
      <c r="G42" t="s">
        <v>34</v>
      </c>
      <c r="H42" s="1">
        <v>1</v>
      </c>
      <c r="I42" s="1" t="s">
        <v>35</v>
      </c>
      <c r="L42" s="66">
        <v>41</v>
      </c>
      <c r="M42" s="66">
        <v>86</v>
      </c>
      <c r="N42" s="66">
        <v>131</v>
      </c>
    </row>
    <row r="43" spans="1:14" ht="12.75">
      <c r="A43" s="40"/>
      <c r="B43" s="40"/>
      <c r="C43" s="40"/>
      <c r="D43" s="40"/>
      <c r="F43"/>
      <c r="H43" s="1">
        <v>2</v>
      </c>
      <c r="I43" s="1" t="s">
        <v>36</v>
      </c>
      <c r="L43" s="66">
        <v>42</v>
      </c>
      <c r="M43" s="66">
        <v>87</v>
      </c>
      <c r="N43" s="66">
        <v>132</v>
      </c>
    </row>
    <row r="44" spans="1:14" ht="12.75">
      <c r="A44" s="42"/>
      <c r="B44" s="40"/>
      <c r="C44" s="40"/>
      <c r="D44" s="40"/>
      <c r="F44"/>
      <c r="H44" s="1">
        <v>3</v>
      </c>
      <c r="I44" s="1" t="s">
        <v>37</v>
      </c>
      <c r="L44" s="66">
        <v>43</v>
      </c>
      <c r="M44" s="66">
        <v>88</v>
      </c>
      <c r="N44" s="66">
        <v>133</v>
      </c>
    </row>
    <row r="45" spans="1:14" ht="12.75">
      <c r="A45" s="42"/>
      <c r="B45" s="40"/>
      <c r="C45" s="40"/>
      <c r="D45" s="40"/>
      <c r="F45"/>
      <c r="H45" s="1">
        <v>4</v>
      </c>
      <c r="I45" s="1" t="s">
        <v>38</v>
      </c>
      <c r="L45" s="66">
        <v>44</v>
      </c>
      <c r="M45" s="66">
        <v>89</v>
      </c>
      <c r="N45" s="66">
        <v>134</v>
      </c>
    </row>
    <row r="46" spans="1:14" ht="12.75">
      <c r="A46" s="42"/>
      <c r="B46" s="40"/>
      <c r="C46" s="40"/>
      <c r="D46" s="40"/>
      <c r="H46" s="1">
        <v>5</v>
      </c>
      <c r="I46" s="1" t="s">
        <v>55</v>
      </c>
      <c r="L46" s="66">
        <v>45</v>
      </c>
      <c r="M46" s="66">
        <v>90</v>
      </c>
      <c r="N46" s="66">
        <v>135</v>
      </c>
    </row>
    <row r="47" spans="1:4" ht="12.75">
      <c r="A47" s="42"/>
      <c r="B47" s="42"/>
      <c r="C47" s="42"/>
      <c r="D47" s="42"/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2010-01-17T03:54:41Z</dcterms:modified>
  <cp:category/>
  <cp:version/>
  <cp:contentType/>
  <cp:contentStatus/>
</cp:coreProperties>
</file>