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K_D01" sheetId="1" r:id="rId1"/>
  </sheets>
  <definedNames>
    <definedName name="_xlnm.Print_Area" localSheetId="0">'HK_D01'!$A$1:$J$42</definedName>
    <definedName name="_AvO2_1">'HK_D01'!$C$12</definedName>
    <definedName name="_AvO2">#REF!</definedName>
    <definedName name="Ambient_1">'HK_D01'!$J$4</definedName>
    <definedName name="Ambient">#REF!</definedName>
    <definedName name="AmbientTemperature_1">'HK_D01'!$Q$9</definedName>
    <definedName name="AmbientTemperature">#REF!</definedName>
    <definedName name="AvCO_1">'HK_D01'!$C$13</definedName>
    <definedName name="AvCO">#REF!</definedName>
    <definedName name="AvMoisture_1">'HK_D01'!$C$4</definedName>
    <definedName name="AvMoisture">#REF!</definedName>
    <definedName name="AvStackTemp_1">'HK_D01'!$C$11</definedName>
    <definedName name="AvStackTemp">#REF!</definedName>
    <definedName name="BoilWaterLoss_1">'HK_D01'!$C$17</definedName>
    <definedName name="BoilWaterLoss">#REF!</definedName>
    <definedName name="BurnRateDry_1">'HK_D01'!$C$16</definedName>
    <definedName name="BurnRateDry">#REF!</definedName>
    <definedName name="Catch_1">'HK_D01'!$D$38</definedName>
    <definedName name="Catch">#REF!</definedName>
    <definedName name="Circumf_1">'HK_D01'!$P$22:$P$40</definedName>
    <definedName name="Circumf">#REF!</definedName>
    <definedName name="CleanControl_1">'HK_D01'!$B$35:$B$36</definedName>
    <definedName name="CleanControl">#REF!</definedName>
    <definedName name="CM_1">'HK_D01'!$H$14:$H$47</definedName>
    <definedName name="CM">#REF!</definedName>
    <definedName name="CO_1">'HK_D01'!$H$14:$H$47</definedName>
    <definedName name="CO">#REF!</definedName>
    <definedName name="COLoss_1">'HK_D01'!$C$18</definedName>
    <definedName name="COLoss">#REF!</definedName>
    <definedName name="CombEfficPartic_1">'HK_D01'!#REF!</definedName>
    <definedName name="CombEfficPartic">#REF!</definedName>
    <definedName name="CombustEffic_1">'HK_D01'!$C$24</definedName>
    <definedName name="CombustEffic">#REF!</definedName>
    <definedName name="COO_1">'HK_D01'!$I$14:$I$47</definedName>
    <definedName name="COO">#REF!</definedName>
    <definedName name="DATE_1">'HK_D01'!$Q$7</definedName>
    <definedName name="DATE">#REF!</definedName>
    <definedName name="Density_1">'HK_D01'!$G$8</definedName>
    <definedName name="Density">#REF!</definedName>
    <definedName name="DilutionFactor_1">'HK_D01'!$C$15</definedName>
    <definedName name="DilutionFactor">#REF!</definedName>
    <definedName name="DirtyControl_1">'HK_D01'!$C$35:$C$36</definedName>
    <definedName name="DirtyControl">#REF!</definedName>
    <definedName name="DryGasLoss_1">'HK_D01'!$C$20</definedName>
    <definedName name="DryGasLoss">#REF!</definedName>
    <definedName name="FiltClean_1">'HK_D01'!$B$29:$B$34</definedName>
    <definedName name="FiltClean">#REF!</definedName>
    <definedName name="FiltDirty_1">'HK_D01'!$C$29:$C$34</definedName>
    <definedName name="FiltDirty">#REF!</definedName>
    <definedName name="FuelConfig_1">'HK_D01'!$O$14:$Q$18</definedName>
    <definedName name="FuelConfig">#REF!</definedName>
    <definedName name="FuelType">'HK_D01'!$N$14</definedName>
    <definedName name="g_kgCondar_1">'HK_D01'!$C$29</definedName>
    <definedName name="g_kgCondar">#REF!</definedName>
    <definedName name="gmKgCO_1">'HK_D01'!$C$23</definedName>
    <definedName name="gmKgCO">#REF!</definedName>
    <definedName name="gmKgCondar_1">'HK_D01'!$C$22</definedName>
    <definedName name="gmKgCondar">#REF!</definedName>
    <definedName name="gmKgM7_1">'HK_D01'!#REF!</definedName>
    <definedName name="gmKgM7">#REF!</definedName>
    <definedName name="HCLoss_1">'HK_D01'!$C$19</definedName>
    <definedName name="HCLoss">#REF!</definedName>
    <definedName name="HTransEffic_1">'HK_D01'!$C$25</definedName>
    <definedName name="HTransEffic">#REF!</definedName>
    <definedName name="KindlingWeight_1">'HK_D01'!$N$16</definedName>
    <definedName name="KindlingWeight">#REF!</definedName>
    <definedName name="Length_1">'HK_D01'!$Q$22:$Q$40</definedName>
    <definedName name="Length">#REF!</definedName>
    <definedName name="Moist_1">'HK_D01'!$C$4</definedName>
    <definedName name="Moist">#REF!</definedName>
    <definedName name="Moisture_1">'HK_D01'!$O$22:$O$40</definedName>
    <definedName name="Moisture">#REF!</definedName>
    <definedName name="NumberOfPieces_1">'HK_D01'!$C$7</definedName>
    <definedName name="NumberOfPieces">#REF!</definedName>
    <definedName name="O2T">#REF!</definedName>
    <definedName name="Ocalc_1">'HK_D01'!$G$15:$G$38</definedName>
    <definedName name="Ocalc">#REF!</definedName>
    <definedName name="Odiff_1">'HK_D01'!$N$20:$O$40</definedName>
    <definedName name="Odiff">#REF!</definedName>
    <definedName name="OO">#REF!</definedName>
    <definedName name="Oxy_1">'HK_D01'!$G$39:$G$47</definedName>
    <definedName name="Oxy">#REF!</definedName>
    <definedName name="PcNum_1">'HK_D01'!$M$22:$M$30</definedName>
    <definedName name="PcNum">#REF!</definedName>
    <definedName name="PcWt_1">'HK_D01'!$N$22:$N$40</definedName>
    <definedName name="PcWt">#REF!</definedName>
    <definedName name="RLength_1">'HK_D01'!$N$10</definedName>
    <definedName name="RLength">#REF!</definedName>
    <definedName name="RunLength_1">'HK_D01'!$C$10</definedName>
    <definedName name="RunLength">#REF!</definedName>
    <definedName name="RunNumber_1">'HK_D01'!$N$7</definedName>
    <definedName name="RunNumber">#REF!</definedName>
    <definedName name="SCRATCH_1">'HK_D01'!#REF!</definedName>
    <definedName name="SCRATCH">#REF!</definedName>
    <definedName name="ShapeFactor">#REF!</definedName>
    <definedName name="StackTemp_1">'HK_D01'!$F$14:$F$47</definedName>
    <definedName name="StackTemp">#REF!</definedName>
    <definedName name="StackTempFactor_1">'HK_D01'!$C$14</definedName>
    <definedName name="StackTempFactor">#REF!</definedName>
    <definedName name="StakTemp_1">'HK_D01'!$F$14:$F$47</definedName>
    <definedName name="StakTemp">#REF!</definedName>
    <definedName name="StartTime_1">'HK_D01'!$N$9</definedName>
    <definedName name="StartTime">#REF!</definedName>
    <definedName name="SurfToVol_1">'HK_D01'!#REF!</definedName>
    <definedName name="SurfToVol">#REF!</definedName>
    <definedName name="System">#REF!</definedName>
    <definedName name="TimeSinceLast_1">'HK_D01'!$N$8</definedName>
    <definedName name="TimeSinceLast">#REF!</definedName>
    <definedName name="TypeFuel_1">'HK_D01'!$G$7</definedName>
    <definedName name="TypeFuel">#REF!</definedName>
    <definedName name="UnburnedFuel_1">'HK_D01'!$G$9</definedName>
    <definedName name="UnburnedFuel">#REF!</definedName>
    <definedName name="UnFuel_1">'HK_D01'!$N$17</definedName>
    <definedName name="UnFuel">#REF!</definedName>
    <definedName name="Weight_1">'HK_D01'!$N$22:$N$30</definedName>
    <definedName name="Weight">#REF!</definedName>
    <definedName name="Wt_x_Mois_1">'HK_D01'!$Q$22:$Q$30</definedName>
    <definedName name="Wt_x_Mois">#REF!</definedName>
    <definedName name="WtFuel_1">'HK_D01'!$C$5</definedName>
    <definedName name="WtFuel">#REF!</definedName>
    <definedName name="WtKindl_1">'HK_D01'!$C$6</definedName>
    <definedName name="WtKindl">#REF!</definedName>
    <definedName name="WtMois_1">'HK_D01'!$N$22:$O$30</definedName>
    <definedName name="WtMois">#REF!</definedName>
  </definedNames>
  <calcPr fullCalcOnLoad="1"/>
</workbook>
</file>

<file path=xl/sharedStrings.xml><?xml version="1.0" encoding="utf-8"?>
<sst xmlns="http://schemas.openxmlformats.org/spreadsheetml/2006/main" count="94" uniqueCount="87">
  <si>
    <t>LOPEZ LABS EMISSIONS TEST DATA FORM</t>
  </si>
  <si>
    <t>DATA INPUT SCREEN:</t>
  </si>
  <si>
    <t>Revised Jan 28/09</t>
  </si>
  <si>
    <t>RUN No.</t>
  </si>
  <si>
    <t>PvdB06</t>
  </si>
  <si>
    <t>Heater ID</t>
  </si>
  <si>
    <t>DATE</t>
  </si>
  <si>
    <t>Instructions:</t>
  </si>
  <si>
    <t>Enter data only into fields that are</t>
  </si>
  <si>
    <t>Wood Moisture %</t>
  </si>
  <si>
    <t>Time since last burn</t>
  </si>
  <si>
    <t>Ambient Temperature</t>
  </si>
  <si>
    <t>shaded like this box</t>
  </si>
  <si>
    <t>Total Weight lbs</t>
  </si>
  <si>
    <t>Start Time</t>
  </si>
  <si>
    <t>Slide graph over when done and start test</t>
  </si>
  <si>
    <t>Kindling Weight lbs</t>
  </si>
  <si>
    <t>FUELING</t>
  </si>
  <si>
    <t>GENERAL</t>
  </si>
  <si>
    <t>Number of Pieces</t>
  </si>
  <si>
    <t>Fuel Type..........................</t>
  </si>
  <si>
    <t>pine</t>
  </si>
  <si>
    <t>rb-07</t>
  </si>
  <si>
    <t>Fuel Surface/Vol</t>
  </si>
  <si>
    <t>Fuel Density......................</t>
  </si>
  <si>
    <t>cold</t>
  </si>
  <si>
    <t>HEATER ID</t>
  </si>
  <si>
    <t>rb</t>
  </si>
  <si>
    <t>Average Pc. Wt. lbs</t>
  </si>
  <si>
    <t>Unburned Fuel.................</t>
  </si>
  <si>
    <t>70F</t>
  </si>
  <si>
    <t>Run Length hrs</t>
  </si>
  <si>
    <t>Weather</t>
  </si>
  <si>
    <t>showers</t>
  </si>
  <si>
    <t>Av. Stack Temp F</t>
  </si>
  <si>
    <t>\</t>
  </si>
  <si>
    <t>Av. O2%</t>
  </si>
  <si>
    <t>GAS DATA FROM TESTO SPREADSHEET</t>
  </si>
  <si>
    <t>Av. CO%</t>
  </si>
  <si>
    <t>StackTemp</t>
  </si>
  <si>
    <t>O2% x10</t>
  </si>
  <si>
    <t>ppm CO</t>
  </si>
  <si>
    <t>Fuel Configuration:</t>
  </si>
  <si>
    <t>Stack Temp Factor</t>
  </si>
  <si>
    <t>Fuel Type</t>
  </si>
  <si>
    <t>maple</t>
  </si>
  <si>
    <t>rocket</t>
  </si>
  <si>
    <t>Stack Dilution Factor</t>
  </si>
  <si>
    <t>.</t>
  </si>
  <si>
    <t>Burn Rate  dry kg/hr</t>
  </si>
  <si>
    <t>Kindling Weight</t>
  </si>
  <si>
    <t>Boiling of Water Loss%</t>
  </si>
  <si>
    <t>Unburned Fuel</t>
  </si>
  <si>
    <t>CO Loss %</t>
  </si>
  <si>
    <t>HC Loss %</t>
  </si>
  <si>
    <t>Dry Gas Loss %</t>
  </si>
  <si>
    <t>DETAILED FUEL INFORMATION</t>
  </si>
  <si>
    <t>Filter Catch gm</t>
  </si>
  <si>
    <t>Piece #</t>
  </si>
  <si>
    <t>Weight</t>
  </si>
  <si>
    <t>Moisture</t>
  </si>
  <si>
    <t>Circumf</t>
  </si>
  <si>
    <t>Length</t>
  </si>
  <si>
    <t>Shape</t>
  </si>
  <si>
    <t>g/kg    Condar</t>
  </si>
  <si>
    <t>est</t>
  </si>
  <si>
    <t>g/kg    CO</t>
  </si>
  <si>
    <t>Combustion Effic</t>
  </si>
  <si>
    <t>Heat Trans. Effic</t>
  </si>
  <si>
    <t>Overall Efficiency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</si>
  <si>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</si>
  <si>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</si>
  <si>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</si>
  <si>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</si>
  <si>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</si>
  <si>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</si>
  <si>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</si>
  <si>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</si>
  <si>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</si>
  <si>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</si>
  <si>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</si>
  <si>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Shape key:</t>
  </si>
  <si>
    <t>round</t>
  </si>
  <si>
    <t>half</t>
  </si>
  <si>
    <t>quarter</t>
  </si>
  <si>
    <t>smaller than quarter</t>
  </si>
  <si>
    <t>other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</si>
</sst>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.0000"/>
    <numFmt numFmtId="167" formatCode="DD/MM/YYYY"/>
    <numFmt numFmtId="168" formatCode="0.0"/>
    <numFmt numFmtId="169" formatCode="HH:MM\ AM/PM"/>
    <numFmt numFmtId="170" formatCode="HH:MM"/>
    <numFmt numFmtId="171" formatCode="@"/>
    <numFmt numFmtId="172" formatCode="0.00"/>
  </numFmts>
  <fonts count="2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7" fillId="0" borderId="1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18" borderId="0" xfId="0" applyFont="1" applyFill="1" applyAlignment="1">
      <alignment/>
    </xf>
    <xf numFmtId="164" fontId="18" fillId="0" borderId="0" xfId="0" applyFont="1" applyAlignment="1">
      <alignment horizontal="center"/>
    </xf>
    <xf numFmtId="164" fontId="19" fillId="0" borderId="11" xfId="0" applyFont="1" applyBorder="1" applyAlignment="1">
      <alignment horizontal="left"/>
    </xf>
    <xf numFmtId="164" fontId="0" fillId="0" borderId="12" xfId="0" applyFont="1" applyBorder="1" applyAlignment="1">
      <alignment/>
    </xf>
    <xf numFmtId="165" fontId="0" fillId="0" borderId="13" xfId="0" applyNumberFormat="1" applyFont="1" applyFill="1" applyBorder="1" applyAlignment="1">
      <alignment horizontal="center"/>
    </xf>
    <xf numFmtId="164" fontId="0" fillId="0" borderId="11" xfId="0" applyFont="1" applyBorder="1" applyAlignment="1">
      <alignment horizontal="center"/>
    </xf>
    <xf numFmtId="166" fontId="0" fillId="0" borderId="12" xfId="0" applyNumberFormat="1" applyFont="1" applyBorder="1" applyAlignment="1">
      <alignment horizontal="left"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 horizontal="left"/>
    </xf>
    <xf numFmtId="167" fontId="0" fillId="0" borderId="13" xfId="0" applyNumberFormat="1" applyFont="1" applyFill="1" applyBorder="1" applyAlignment="1">
      <alignment horizontal="center"/>
    </xf>
    <xf numFmtId="164" fontId="20" fillId="0" borderId="0" xfId="0" applyFont="1" applyBorder="1" applyAlignment="1">
      <alignment/>
    </xf>
    <xf numFmtId="164" fontId="12" fillId="0" borderId="0" xfId="0" applyFont="1" applyAlignment="1">
      <alignment/>
    </xf>
    <xf numFmtId="166" fontId="21" fillId="19" borderId="14" xfId="0" applyNumberFormat="1" applyFont="1" applyFill="1" applyBorder="1" applyAlignment="1">
      <alignment horizontal="left"/>
    </xf>
    <xf numFmtId="166" fontId="0" fillId="19" borderId="15" xfId="0" applyNumberFormat="1" applyFont="1" applyFill="1" applyBorder="1" applyAlignment="1">
      <alignment horizontal="center"/>
    </xf>
    <xf numFmtId="166" fontId="0" fillId="19" borderId="16" xfId="0" applyNumberFormat="1" applyFont="1" applyFill="1" applyBorder="1" applyAlignment="1">
      <alignment horizontal="center"/>
    </xf>
    <xf numFmtId="164" fontId="0" fillId="4" borderId="0" xfId="0" applyFont="1" applyFill="1" applyBorder="1" applyAlignment="1">
      <alignment/>
    </xf>
    <xf numFmtId="168" fontId="0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21" fillId="19" borderId="17" xfId="0" applyNumberFormat="1" applyFont="1" applyFill="1" applyBorder="1" applyAlignment="1">
      <alignment horizontal="left"/>
    </xf>
    <xf numFmtId="166" fontId="0" fillId="19" borderId="18" xfId="0" applyNumberFormat="1" applyFont="1" applyFill="1" applyBorder="1" applyAlignment="1">
      <alignment horizontal="center"/>
    </xf>
    <xf numFmtId="166" fontId="0" fillId="19" borderId="19" xfId="0" applyNumberFormat="1" applyFont="1" applyFill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70" fontId="0" fillId="16" borderId="0" xfId="0" applyNumberFormat="1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71" fontId="0" fillId="0" borderId="0" xfId="0" applyNumberFormat="1" applyFont="1" applyBorder="1" applyAlignment="1">
      <alignment/>
    </xf>
    <xf numFmtId="166" fontId="0" fillId="19" borderId="0" xfId="0" applyNumberFormat="1" applyFont="1" applyFill="1" applyBorder="1" applyAlignment="1">
      <alignment horizontal="center"/>
    </xf>
    <xf numFmtId="164" fontId="0" fillId="16" borderId="0" xfId="0" applyFont="1" applyFill="1" applyAlignment="1">
      <alignment/>
    </xf>
    <xf numFmtId="167" fontId="0" fillId="19" borderId="0" xfId="0" applyNumberFormat="1" applyFont="1" applyFill="1" applyBorder="1" applyAlignment="1">
      <alignment horizontal="center"/>
    </xf>
    <xf numFmtId="172" fontId="0" fillId="4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5" fontId="0" fillId="19" borderId="0" xfId="0" applyNumberFormat="1" applyFont="1" applyFill="1" applyBorder="1" applyAlignment="1">
      <alignment horizontal="center"/>
    </xf>
    <xf numFmtId="170" fontId="0" fillId="19" borderId="0" xfId="0" applyNumberFormat="1" applyFont="1" applyFill="1" applyBorder="1" applyAlignment="1">
      <alignment horizontal="center"/>
    </xf>
    <xf numFmtId="164" fontId="0" fillId="18" borderId="0" xfId="0" applyFill="1" applyAlignment="1">
      <alignment/>
    </xf>
    <xf numFmtId="171" fontId="0" fillId="18" borderId="0" xfId="0" applyNumberFormat="1" applyFont="1" applyFill="1" applyBorder="1" applyAlignment="1">
      <alignment/>
    </xf>
    <xf numFmtId="164" fontId="0" fillId="19" borderId="0" xfId="0" applyFill="1" applyAlignment="1">
      <alignment/>
    </xf>
    <xf numFmtId="166" fontId="0" fillId="19" borderId="0" xfId="0" applyNumberFormat="1" applyFont="1" applyFill="1" applyBorder="1" applyAlignment="1">
      <alignment horizontal="left"/>
    </xf>
    <xf numFmtId="165" fontId="0" fillId="4" borderId="0" xfId="0" applyNumberFormat="1" applyFont="1" applyFill="1" applyBorder="1" applyAlignment="1">
      <alignment horizontal="center"/>
    </xf>
    <xf numFmtId="164" fontId="0" fillId="18" borderId="0" xfId="0" applyFont="1" applyFill="1" applyBorder="1" applyAlignment="1">
      <alignment/>
    </xf>
    <xf numFmtId="164" fontId="22" fillId="0" borderId="12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0" xfId="0" applyBorder="1" applyAlignment="1">
      <alignment horizontal="center"/>
    </xf>
    <xf numFmtId="165" fontId="0" fillId="0" borderId="0" xfId="59">
      <alignment/>
      <protection/>
    </xf>
    <xf numFmtId="172" fontId="0" fillId="0" borderId="0" xfId="59" applyNumberFormat="1">
      <alignment/>
      <protection/>
    </xf>
    <xf numFmtId="164" fontId="0" fillId="19" borderId="16" xfId="0" applyFill="1" applyBorder="1" applyAlignment="1">
      <alignment/>
    </xf>
    <xf numFmtId="164" fontId="0" fillId="19" borderId="10" xfId="0" applyFont="1" applyFill="1" applyBorder="1" applyAlignment="1">
      <alignment/>
    </xf>
    <xf numFmtId="165" fontId="0" fillId="19" borderId="0" xfId="0" applyNumberFormat="1" applyFont="1" applyFill="1" applyBorder="1" applyAlignment="1">
      <alignment horizontal="left"/>
    </xf>
    <xf numFmtId="166" fontId="0" fillId="19" borderId="21" xfId="0" applyNumberFormat="1" applyFont="1" applyFill="1" applyBorder="1" applyAlignment="1">
      <alignment horizontal="left"/>
    </xf>
    <xf numFmtId="172" fontId="0" fillId="4" borderId="0" xfId="0" applyNumberFormat="1" applyFont="1" applyFill="1" applyBorder="1" applyAlignment="1" applyProtection="1">
      <alignment horizontal="center"/>
      <protection/>
    </xf>
    <xf numFmtId="165" fontId="0" fillId="0" borderId="0" xfId="58" applyFont="1">
      <alignment/>
      <protection/>
    </xf>
    <xf numFmtId="165" fontId="0" fillId="19" borderId="21" xfId="0" applyNumberFormat="1" applyFont="1" applyFill="1" applyBorder="1" applyAlignment="1">
      <alignment horizontal="center"/>
    </xf>
    <xf numFmtId="166" fontId="0" fillId="19" borderId="20" xfId="0" applyNumberFormat="1" applyFont="1" applyFill="1" applyBorder="1" applyAlignment="1">
      <alignment horizontal="left"/>
    </xf>
    <xf numFmtId="168" fontId="0" fillId="19" borderId="11" xfId="0" applyNumberFormat="1" applyFont="1" applyFill="1" applyBorder="1" applyAlignment="1">
      <alignment horizontal="center"/>
    </xf>
    <xf numFmtId="166" fontId="0" fillId="19" borderId="17" xfId="0" applyNumberFormat="1" applyFont="1" applyFill="1" applyBorder="1" applyAlignment="1">
      <alignment horizontal="left"/>
    </xf>
    <xf numFmtId="166" fontId="0" fillId="19" borderId="18" xfId="0" applyNumberFormat="1" applyFont="1" applyFill="1" applyBorder="1" applyAlignment="1">
      <alignment horizontal="left"/>
    </xf>
    <xf numFmtId="166" fontId="0" fillId="19" borderId="19" xfId="0" applyNumberFormat="1" applyFont="1" applyFill="1" applyBorder="1" applyAlignment="1">
      <alignment horizontal="left"/>
    </xf>
    <xf numFmtId="164" fontId="21" fillId="0" borderId="0" xfId="0" applyFont="1" applyBorder="1" applyAlignment="1">
      <alignment horizontal="center"/>
    </xf>
    <xf numFmtId="166" fontId="0" fillId="4" borderId="0" xfId="0" applyNumberFormat="1" applyFont="1" applyFill="1" applyBorder="1" applyAlignment="1">
      <alignment horizontal="left"/>
    </xf>
    <xf numFmtId="166" fontId="0" fillId="4" borderId="0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19" fillId="20" borderId="14" xfId="0" applyFont="1" applyFill="1" applyBorder="1" applyAlignment="1">
      <alignment/>
    </xf>
    <xf numFmtId="164" fontId="19" fillId="20" borderId="15" xfId="0" applyFont="1" applyFill="1" applyBorder="1" applyAlignment="1">
      <alignment/>
    </xf>
    <xf numFmtId="172" fontId="19" fillId="20" borderId="16" xfId="0" applyNumberFormat="1" applyFont="1" applyFill="1" applyBorder="1" applyAlignment="1">
      <alignment horizontal="center"/>
    </xf>
    <xf numFmtId="165" fontId="0" fillId="0" borderId="0" xfId="59" applyFont="1">
      <alignment/>
      <protection/>
    </xf>
    <xf numFmtId="168" fontId="0" fillId="19" borderId="0" xfId="0" applyNumberFormat="1" applyFont="1" applyFill="1" applyBorder="1" applyAlignment="1">
      <alignment horizontal="center"/>
    </xf>
    <xf numFmtId="164" fontId="19" fillId="20" borderId="20" xfId="0" applyFont="1" applyFill="1" applyBorder="1" applyAlignment="1">
      <alignment/>
    </xf>
    <xf numFmtId="164" fontId="0" fillId="20" borderId="0" xfId="0" applyFont="1" applyFill="1" applyBorder="1" applyAlignment="1">
      <alignment/>
    </xf>
    <xf numFmtId="172" fontId="19" fillId="20" borderId="21" xfId="0" applyNumberFormat="1" applyFont="1" applyFill="1" applyBorder="1" applyAlignment="1">
      <alignment horizontal="center"/>
    </xf>
    <xf numFmtId="164" fontId="19" fillId="20" borderId="0" xfId="0" applyFont="1" applyFill="1" applyBorder="1" applyAlignment="1">
      <alignment/>
    </xf>
    <xf numFmtId="164" fontId="19" fillId="20" borderId="17" xfId="0" applyFont="1" applyFill="1" applyBorder="1" applyAlignment="1">
      <alignment/>
    </xf>
    <xf numFmtId="164" fontId="19" fillId="20" borderId="18" xfId="0" applyFont="1" applyFill="1" applyBorder="1" applyAlignment="1">
      <alignment/>
    </xf>
    <xf numFmtId="172" fontId="19" fillId="20" borderId="19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0" fillId="18" borderId="0" xfId="0" applyNumberFormat="1" applyFont="1" applyFill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6" fontId="0" fillId="0" borderId="0" xfId="0" applyNumberFormat="1" applyFont="1" applyFill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0" fillId="19" borderId="21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17" xfId="0" applyFont="1" applyFill="1" applyBorder="1" applyAlignment="1">
      <alignment horizontal="center"/>
    </xf>
    <xf numFmtId="165" fontId="0" fillId="0" borderId="18" xfId="59" applyBorder="1">
      <alignment/>
      <protection/>
    </xf>
    <xf numFmtId="165" fontId="0" fillId="0" borderId="18" xfId="58" applyFont="1" applyBorder="1">
      <alignment/>
      <protection/>
    </xf>
    <xf numFmtId="164" fontId="0" fillId="19" borderId="19" xfId="0" applyFont="1" applyFill="1" applyBorder="1" applyAlignment="1">
      <alignment horizontal="center"/>
    </xf>
    <xf numFmtId="165" fontId="0" fillId="0" borderId="0" xfId="0" applyNumberFormat="1" applyFont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Style10" xfId="58"/>
    <cellStyle name="Style7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EFEFE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">
      <selection activeCell="J8" sqref="J8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7" width="9.140625" style="1" customWidth="1"/>
    <col min="8" max="9" width="9.57421875" style="1" customWidth="1"/>
    <col min="10" max="10" width="10.28125" style="1" customWidth="1"/>
    <col min="11" max="16384" width="9.140625" style="1" customWidth="1"/>
  </cols>
  <sheetData>
    <row r="1" spans="1:17" ht="18" customHeight="1" outlineLevel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 t="s">
        <v>1</v>
      </c>
      <c r="M1" s="2"/>
      <c r="N1" s="2"/>
      <c r="O1" s="2"/>
      <c r="P1" s="2"/>
      <c r="Q1" s="2"/>
    </row>
    <row r="2" spans="1:21" ht="15" outlineLevel="1">
      <c r="A2" s="1" t="s">
        <v>2</v>
      </c>
      <c r="C2" s="4"/>
      <c r="D2" s="4"/>
      <c r="E2" s="4"/>
      <c r="F2" s="4"/>
      <c r="G2" s="4"/>
      <c r="H2" s="3"/>
      <c r="I2" s="3"/>
      <c r="J2" s="3"/>
      <c r="K2"/>
      <c r="L2" s="4"/>
      <c r="M2" s="4"/>
      <c r="N2" s="4"/>
      <c r="O2" s="4"/>
      <c r="P2" s="4"/>
      <c r="Q2" s="4"/>
      <c r="R2"/>
      <c r="S2" s="5"/>
      <c r="T2" s="5"/>
      <c r="U2" s="5"/>
    </row>
    <row r="3" spans="1:17" ht="17.25" outlineLevel="1">
      <c r="A3" s="6" t="s">
        <v>3</v>
      </c>
      <c r="B3" s="7"/>
      <c r="C3" s="8" t="s">
        <v>4</v>
      </c>
      <c r="D3" s="4"/>
      <c r="E3" s="9" t="s">
        <v>5</v>
      </c>
      <c r="F3" s="10" t="str">
        <f>Q8</f>
        <v>rb</v>
      </c>
      <c r="G3" s="11"/>
      <c r="H3" s="11" t="s">
        <v>6</v>
      </c>
      <c r="I3" s="12"/>
      <c r="J3" s="13">
        <v>40146</v>
      </c>
      <c r="K3"/>
      <c r="L3" s="14" t="s">
        <v>7</v>
      </c>
      <c r="M3" s="15"/>
      <c r="N3" s="16" t="s">
        <v>8</v>
      </c>
      <c r="O3" s="17"/>
      <c r="P3" s="17"/>
      <c r="Q3" s="18"/>
    </row>
    <row r="4" spans="1:17" ht="13.5" outlineLevel="1">
      <c r="A4" s="19" t="s">
        <v>9</v>
      </c>
      <c r="B4" s="19"/>
      <c r="C4" s="20">
        <v>13</v>
      </c>
      <c r="D4" s="4"/>
      <c r="E4" s="3" t="s">
        <v>10</v>
      </c>
      <c r="F4" s="3"/>
      <c r="G4" s="21" t="str">
        <f>TimeSinceLast_1</f>
        <v>cold</v>
      </c>
      <c r="H4" s="22" t="s">
        <v>11</v>
      </c>
      <c r="I4" s="3"/>
      <c r="J4" s="21" t="str">
        <f>AmbientTemperature_1</f>
        <v>70F</v>
      </c>
      <c r="K4"/>
      <c r="L4" s="4"/>
      <c r="M4" s="4"/>
      <c r="N4" s="23" t="s">
        <v>12</v>
      </c>
      <c r="O4" s="24"/>
      <c r="P4" s="24"/>
      <c r="Q4" s="25"/>
    </row>
    <row r="5" spans="1:17" ht="12.75" outlineLevel="1">
      <c r="A5" s="19" t="s">
        <v>13</v>
      </c>
      <c r="B5" s="19"/>
      <c r="C5" s="20">
        <v>17.5</v>
      </c>
      <c r="D5" s="4"/>
      <c r="E5" s="3" t="s">
        <v>14</v>
      </c>
      <c r="F5" s="26"/>
      <c r="G5" s="27">
        <f>(StartTime_1)</f>
        <v>0.5694444444444444</v>
      </c>
      <c r="H5" s="22"/>
      <c r="I5" s="21"/>
      <c r="J5" s="21"/>
      <c r="K5"/>
      <c r="L5" s="4"/>
      <c r="M5" s="4"/>
      <c r="N5" s="15" t="s">
        <v>15</v>
      </c>
      <c r="O5" s="15"/>
      <c r="P5" s="15"/>
      <c r="Q5" s="15"/>
    </row>
    <row r="6" spans="1:17" ht="12.75" outlineLevel="1">
      <c r="A6" s="19" t="s">
        <v>16</v>
      </c>
      <c r="B6" s="19"/>
      <c r="C6" s="28">
        <f>KindlingWeight_1</f>
        <v>1.8</v>
      </c>
      <c r="D6" s="4"/>
      <c r="E6" s="29" t="s">
        <v>17</v>
      </c>
      <c r="F6" s="29"/>
      <c r="G6" s="29"/>
      <c r="H6" s="29"/>
      <c r="I6" s="29"/>
      <c r="J6" s="29"/>
      <c r="K6"/>
      <c r="L6" s="29" t="s">
        <v>18</v>
      </c>
      <c r="M6" s="29"/>
      <c r="N6" s="29"/>
      <c r="O6" s="29"/>
      <c r="P6" s="29"/>
      <c r="Q6" s="29"/>
    </row>
    <row r="7" spans="1:17" ht="12.75" outlineLevel="1">
      <c r="A7" s="19" t="s">
        <v>19</v>
      </c>
      <c r="B7" s="19"/>
      <c r="C7" s="28">
        <v>13</v>
      </c>
      <c r="D7" s="4"/>
      <c r="E7" s="3" t="s">
        <v>20</v>
      </c>
      <c r="F7" s="3"/>
      <c r="G7" s="21"/>
      <c r="H7" s="1" t="s">
        <v>21</v>
      </c>
      <c r="I7" s="30"/>
      <c r="J7" s="30"/>
      <c r="K7"/>
      <c r="L7" t="s">
        <v>3</v>
      </c>
      <c r="M7"/>
      <c r="N7" s="31" t="s">
        <v>22</v>
      </c>
      <c r="O7" s="32" t="s">
        <v>6</v>
      </c>
      <c r="P7" s="32"/>
      <c r="Q7" s="33">
        <v>40017</v>
      </c>
    </row>
    <row r="8" spans="1:17" ht="12.75" outlineLevel="1">
      <c r="A8" s="19" t="s">
        <v>23</v>
      </c>
      <c r="B8" s="19"/>
      <c r="C8" s="34" t="e">
        <f>(AVERAGE(Length_1)+SUM(Circumf_1))/(WtFuel_1-WtKindl_1)</f>
        <v>#DIV/0!</v>
      </c>
      <c r="D8" s="4"/>
      <c r="E8" s="3" t="s">
        <v>24</v>
      </c>
      <c r="F8" s="35"/>
      <c r="G8" s="36"/>
      <c r="H8" s="30" t="str">
        <f>O15</f>
        <v>.</v>
      </c>
      <c r="I8" s="30"/>
      <c r="J8" s="30"/>
      <c r="K8"/>
      <c r="L8" t="s">
        <v>10</v>
      </c>
      <c r="M8"/>
      <c r="N8" s="37" t="s">
        <v>25</v>
      </c>
      <c r="O8" s="32" t="s">
        <v>26</v>
      </c>
      <c r="P8" s="32"/>
      <c r="Q8" s="31" t="s">
        <v>27</v>
      </c>
    </row>
    <row r="9" spans="1:17" ht="12.75" outlineLevel="1">
      <c r="A9" s="19" t="s">
        <v>28</v>
      </c>
      <c r="B9" s="19"/>
      <c r="C9" s="20">
        <v>1.1</v>
      </c>
      <c r="E9" s="3" t="s">
        <v>29</v>
      </c>
      <c r="F9" s="3"/>
      <c r="G9" s="21">
        <f>UnFuel_1</f>
        <v>0</v>
      </c>
      <c r="H9" s="22">
        <f>UnFuel_1</f>
        <v>0</v>
      </c>
      <c r="I9" s="30"/>
      <c r="J9" s="30"/>
      <c r="K9"/>
      <c r="L9" t="s">
        <v>14</v>
      </c>
      <c r="M9"/>
      <c r="N9" s="38">
        <v>0.5694444444444444</v>
      </c>
      <c r="O9" s="32" t="s">
        <v>11</v>
      </c>
      <c r="P9" s="32"/>
      <c r="Q9" s="37" t="s">
        <v>30</v>
      </c>
    </row>
    <row r="10" spans="1:17" ht="12.75" outlineLevel="1">
      <c r="A10" s="19" t="s">
        <v>31</v>
      </c>
      <c r="B10" s="19"/>
      <c r="C10" s="34">
        <v>1.5</v>
      </c>
      <c r="D10" s="4"/>
      <c r="E10" s="39"/>
      <c r="F10" s="39"/>
      <c r="G10" s="39"/>
      <c r="H10" s="39"/>
      <c r="I10" s="40"/>
      <c r="J10" s="40"/>
      <c r="K10"/>
      <c r="N10" s="41"/>
      <c r="O10" s="32" t="s">
        <v>32</v>
      </c>
      <c r="P10" s="42" t="s">
        <v>33</v>
      </c>
      <c r="Q10" s="31"/>
    </row>
    <row r="11" spans="1:17" ht="12.75" outlineLevel="1">
      <c r="A11" s="19" t="s">
        <v>34</v>
      </c>
      <c r="B11" s="19"/>
      <c r="C11" s="43">
        <f>AVERAGE(StackTemp_1)</f>
        <v>172</v>
      </c>
      <c r="D11" s="4"/>
      <c r="E11" s="44"/>
      <c r="F11" s="44"/>
      <c r="G11" s="44"/>
      <c r="H11" s="40"/>
      <c r="I11" s="40"/>
      <c r="J11" s="40"/>
      <c r="K11"/>
      <c r="L11" s="4"/>
      <c r="M11" s="4"/>
      <c r="N11" s="4"/>
      <c r="O11" s="4"/>
      <c r="P11" s="4" t="s">
        <v>35</v>
      </c>
      <c r="Q11" s="4"/>
    </row>
    <row r="12" spans="1:17" ht="12.75" outlineLevel="1">
      <c r="A12" s="19" t="s">
        <v>36</v>
      </c>
      <c r="B12" s="19"/>
      <c r="C12" s="34">
        <f>G14</f>
        <v>13.37</v>
      </c>
      <c r="D12" s="4"/>
      <c r="E12" s="29" t="s">
        <v>37</v>
      </c>
      <c r="F12" s="29"/>
      <c r="G12" s="29"/>
      <c r="H12" s="29"/>
      <c r="I12" s="29"/>
      <c r="J12" s="29"/>
      <c r="K12"/>
      <c r="L12" s="29" t="s">
        <v>17</v>
      </c>
      <c r="M12" s="29"/>
      <c r="N12" s="29"/>
      <c r="O12" s="29"/>
      <c r="P12" s="29"/>
      <c r="Q12" s="29"/>
    </row>
    <row r="13" spans="1:17" ht="12.75">
      <c r="A13" s="19" t="s">
        <v>38</v>
      </c>
      <c r="B13" s="19"/>
      <c r="C13" s="34">
        <f>AVERAGE(CO_1)/10000</f>
        <v>0.151</v>
      </c>
      <c r="D13" s="4"/>
      <c r="E13" s="11"/>
      <c r="F13" s="45" t="s">
        <v>39</v>
      </c>
      <c r="G13" s="45" t="s">
        <v>40</v>
      </c>
      <c r="H13" s="45" t="s">
        <v>41</v>
      </c>
      <c r="I13" s="45"/>
      <c r="J13" s="46"/>
      <c r="K13"/>
      <c r="L13" s="4"/>
      <c r="M13" s="4"/>
      <c r="N13" s="4"/>
      <c r="O13" s="47" t="s">
        <v>42</v>
      </c>
      <c r="P13" s="3"/>
      <c r="Q13" s="48"/>
    </row>
    <row r="14" spans="1:17" ht="12.75">
      <c r="A14" s="19" t="s">
        <v>43</v>
      </c>
      <c r="B14" s="19"/>
      <c r="C14" s="34">
        <f>SQRT(528/(460+AvStackTemp_1))</f>
        <v>0.9140257315714276</v>
      </c>
      <c r="D14" s="44"/>
      <c r="E14" s="49"/>
      <c r="F14" s="50">
        <v>172</v>
      </c>
      <c r="G14" s="51">
        <v>13.37</v>
      </c>
      <c r="H14" s="51">
        <v>1510</v>
      </c>
      <c r="I14" s="51"/>
      <c r="J14" s="52"/>
      <c r="L14" s="1" t="s">
        <v>44</v>
      </c>
      <c r="N14" s="53" t="s">
        <v>45</v>
      </c>
      <c r="O14" s="54" t="s">
        <v>46</v>
      </c>
      <c r="P14" s="42"/>
      <c r="Q14" s="55"/>
    </row>
    <row r="15" spans="1:17" ht="12.75">
      <c r="A15" s="19" t="s">
        <v>47</v>
      </c>
      <c r="B15" s="19"/>
      <c r="C15" s="56">
        <f>20.9/(20.9-_AvO2_1)</f>
        <v>2.7755644090305447</v>
      </c>
      <c r="D15" s="4"/>
      <c r="E15" s="49"/>
      <c r="F15" s="50"/>
      <c r="G15" s="50"/>
      <c r="H15" s="50"/>
      <c r="I15" s="57"/>
      <c r="J15" s="58"/>
      <c r="L15" s="4"/>
      <c r="M15" s="4"/>
      <c r="N15" s="4"/>
      <c r="O15" s="59" t="s">
        <v>48</v>
      </c>
      <c r="P15" s="42"/>
      <c r="Q15" s="55"/>
    </row>
    <row r="16" spans="1:17" ht="12.75">
      <c r="A16" s="19" t="s">
        <v>49</v>
      </c>
      <c r="B16" s="19"/>
      <c r="C16" s="34">
        <f>((WtFuel_1-(UnburnedFuel_1*(1+AvMoisture_1/100)))/RunLength_1)*(1-(AvMoisture_1/100))/2.2</f>
        <v>4.613636363636362</v>
      </c>
      <c r="D16" s="4"/>
      <c r="E16" s="49"/>
      <c r="F16" s="50"/>
      <c r="G16" s="50"/>
      <c r="H16" s="50"/>
      <c r="I16" s="57"/>
      <c r="J16" s="58"/>
      <c r="L16" s="3" t="s">
        <v>50</v>
      </c>
      <c r="M16" s="3"/>
      <c r="N16" s="60">
        <v>1.8</v>
      </c>
      <c r="O16" s="59"/>
      <c r="P16" s="42"/>
      <c r="Q16" s="55"/>
    </row>
    <row r="17" spans="1:17" ht="12.75">
      <c r="A17" s="19" t="s">
        <v>51</v>
      </c>
      <c r="B17" s="19"/>
      <c r="C17" s="34">
        <f>(8.05+0.0035*(AvStackTemp_1-70))+(2.58+0.00114*AvStackTemp_1)</f>
        <v>11.18308</v>
      </c>
      <c r="D17" s="4"/>
      <c r="E17" s="49"/>
      <c r="F17" s="50"/>
      <c r="G17" s="50"/>
      <c r="H17" s="50"/>
      <c r="I17" s="57"/>
      <c r="J17" s="58"/>
      <c r="L17" s="1" t="s">
        <v>52</v>
      </c>
      <c r="N17" s="60">
        <v>0</v>
      </c>
      <c r="O17" s="61"/>
      <c r="P17" s="62"/>
      <c r="Q17" s="63"/>
    </row>
    <row r="18" spans="1:17" ht="12.75">
      <c r="A18" s="19" t="s">
        <v>53</v>
      </c>
      <c r="B18" s="19"/>
      <c r="C18" s="34">
        <f>gmKgCO_1*9.75/86</f>
        <v>2.8176634276846104</v>
      </c>
      <c r="D18" s="4"/>
      <c r="E18" s="49"/>
      <c r="F18" s="50"/>
      <c r="G18" s="50"/>
      <c r="H18" s="50"/>
      <c r="I18" s="57"/>
      <c r="J18" s="58"/>
      <c r="L18" s="4"/>
      <c r="M18" s="4"/>
      <c r="N18" s="4"/>
      <c r="O18" s="4"/>
      <c r="P18" s="4"/>
      <c r="Q18" s="4"/>
    </row>
    <row r="19" spans="1:17" ht="12.75">
      <c r="A19" s="19" t="s">
        <v>54</v>
      </c>
      <c r="B19" s="19"/>
      <c r="C19" s="34">
        <f>gmKgCondar_1*33/86</f>
        <v>0.5903787397707178</v>
      </c>
      <c r="D19" s="4"/>
      <c r="E19" s="49"/>
      <c r="F19" s="50"/>
      <c r="G19" s="50"/>
      <c r="H19" s="50"/>
      <c r="I19" s="57"/>
      <c r="J19" s="58"/>
      <c r="L19" s="4"/>
      <c r="M19" s="4"/>
      <c r="N19" s="4"/>
      <c r="O19" s="4"/>
      <c r="P19" s="4"/>
      <c r="Q19" s="4"/>
    </row>
    <row r="20" spans="1:17" ht="13.5">
      <c r="A20" s="19" t="s">
        <v>55</v>
      </c>
      <c r="B20" s="19"/>
      <c r="C20" s="34">
        <f>((1.5*DilutionFactor_1*(AvStackTemp_1-70))/8600)*100</f>
        <v>4.937922727693877</v>
      </c>
      <c r="D20" s="4"/>
      <c r="E20" s="49"/>
      <c r="F20" s="50"/>
      <c r="G20" s="50"/>
      <c r="H20" s="50"/>
      <c r="I20" s="57"/>
      <c r="J20" s="58"/>
      <c r="L20" s="4"/>
      <c r="M20" s="64" t="s">
        <v>56</v>
      </c>
      <c r="N20" s="64"/>
      <c r="O20" s="64"/>
      <c r="P20" s="64"/>
      <c r="Q20" s="64"/>
    </row>
    <row r="21" spans="1:18" ht="12.75">
      <c r="A21" s="65" t="s">
        <v>57</v>
      </c>
      <c r="B21" s="66"/>
      <c r="C21" s="66">
        <f>Catch_1</f>
        <v>0.1</v>
      </c>
      <c r="D21" s="4"/>
      <c r="E21" s="49"/>
      <c r="F21" s="50"/>
      <c r="G21" s="50"/>
      <c r="H21" s="50"/>
      <c r="I21" s="57"/>
      <c r="J21" s="58"/>
      <c r="L21" s="4"/>
      <c r="M21" s="9" t="s">
        <v>58</v>
      </c>
      <c r="N21" s="11" t="s">
        <v>59</v>
      </c>
      <c r="O21" s="11" t="s">
        <v>60</v>
      </c>
      <c r="P21" s="11" t="s">
        <v>61</v>
      </c>
      <c r="Q21" s="11" t="s">
        <v>62</v>
      </c>
      <c r="R21" s="67" t="s">
        <v>63</v>
      </c>
    </row>
    <row r="22" spans="1:18" ht="12.75">
      <c r="A22" s="68" t="s">
        <v>64</v>
      </c>
      <c r="B22" s="69"/>
      <c r="C22" s="70">
        <f>(Catch_1/RunLength_1)*3.04*(DilutionFactor_1)/(0.4*StackTempFactor_1)</f>
        <v>1.5385627763721734</v>
      </c>
      <c r="D22" s="4" t="s">
        <v>65</v>
      </c>
      <c r="E22" s="49"/>
      <c r="F22" s="71"/>
      <c r="G22" s="71"/>
      <c r="H22" s="71"/>
      <c r="I22" s="57"/>
      <c r="J22" s="58"/>
      <c r="L22" s="4"/>
      <c r="M22" s="1">
        <v>1</v>
      </c>
      <c r="N22" s="72">
        <v>28.2</v>
      </c>
      <c r="O22" s="72">
        <v>17</v>
      </c>
      <c r="P22" s="72"/>
      <c r="Q22" s="72"/>
      <c r="R22" s="37"/>
    </row>
    <row r="23" spans="1:18" ht="12.75">
      <c r="A23" s="73" t="s">
        <v>66</v>
      </c>
      <c r="B23" s="74"/>
      <c r="C23" s="75">
        <f>59.3*AvCO_1*DilutionFactor_1</f>
        <v>24.853236387782207</v>
      </c>
      <c r="D23" s="4"/>
      <c r="E23" s="49"/>
      <c r="F23" s="71"/>
      <c r="G23" s="71"/>
      <c r="H23" s="71"/>
      <c r="I23" s="57"/>
      <c r="J23" s="58"/>
      <c r="L23" s="4"/>
      <c r="M23" s="1">
        <v>2</v>
      </c>
      <c r="N23" s="72"/>
      <c r="O23" s="72"/>
      <c r="P23" s="72"/>
      <c r="Q23" s="72"/>
      <c r="R23" s="37"/>
    </row>
    <row r="24" spans="1:18" ht="12.75">
      <c r="A24" s="73" t="s">
        <v>67</v>
      </c>
      <c r="B24" s="76"/>
      <c r="C24" s="75">
        <f>100-COLoss_1-HCLoss_1</f>
        <v>96.59195783254468</v>
      </c>
      <c r="D24" s="4"/>
      <c r="E24" s="49"/>
      <c r="F24" s="71"/>
      <c r="G24" s="71"/>
      <c r="H24" s="71"/>
      <c r="I24" s="57"/>
      <c r="J24" s="58"/>
      <c r="L24" s="4"/>
      <c r="M24" s="1">
        <v>3</v>
      </c>
      <c r="N24" s="72"/>
      <c r="O24" s="72"/>
      <c r="P24" s="72"/>
      <c r="Q24" s="72"/>
      <c r="R24" s="37"/>
    </row>
    <row r="25" spans="1:18" ht="12.75">
      <c r="A25" s="73" t="s">
        <v>68</v>
      </c>
      <c r="B25" s="74"/>
      <c r="C25" s="75">
        <f>100-DryGasLoss_1-BoilWaterLoss_1</f>
        <v>83.87899727230612</v>
      </c>
      <c r="D25" s="4"/>
      <c r="E25" s="49"/>
      <c r="F25" s="71"/>
      <c r="G25" s="71"/>
      <c r="H25" s="71"/>
      <c r="I25" s="57"/>
      <c r="J25" s="58"/>
      <c r="L25" s="4"/>
      <c r="M25" s="1">
        <v>4</v>
      </c>
      <c r="N25" s="72"/>
      <c r="O25" s="72"/>
      <c r="P25" s="72"/>
      <c r="Q25" s="72"/>
      <c r="R25" s="37"/>
    </row>
    <row r="26" spans="1:18" ht="12.75">
      <c r="A26" s="77" t="s">
        <v>69</v>
      </c>
      <c r="B26" s="78"/>
      <c r="C26" s="79">
        <f>HTransEffic_1*CombustEffic_1/100</f>
        <v>81.02036567562723</v>
      </c>
      <c r="D26" s="4"/>
      <c r="E26" s="49"/>
      <c r="F26" s="71"/>
      <c r="G26" s="71"/>
      <c r="H26" s="71"/>
      <c r="I26" s="57"/>
      <c r="J26" s="58"/>
      <c r="L26" s="4"/>
      <c r="M26" s="1">
        <v>5</v>
      </c>
      <c r="N26" s="72"/>
      <c r="O26" s="72"/>
      <c r="P26" s="72"/>
      <c r="Q26" s="72"/>
      <c r="R26" s="37"/>
    </row>
    <row r="27" spans="1:18" ht="12.75">
      <c r="A27" s="80" t="s">
        <v>70</v>
      </c>
      <c r="B27" s="81" t="s">
        <v>71</v>
      </c>
      <c r="C27" s="81" t="s">
        <v>72</v>
      </c>
      <c r="D27" s="81" t="s">
        <v>73</v>
      </c>
      <c r="E27" s="49"/>
      <c r="F27" s="71"/>
      <c r="G27" s="71"/>
      <c r="H27" s="71"/>
      <c r="I27" s="57"/>
      <c r="J27" s="58"/>
      <c r="L27" s="4"/>
      <c r="M27" s="1">
        <v>6</v>
      </c>
      <c r="N27" s="72"/>
      <c r="O27" s="72"/>
      <c r="P27" s="72"/>
      <c r="Q27" s="72"/>
      <c r="R27" s="37"/>
    </row>
    <row r="28" spans="1:18" ht="12.75">
      <c r="A28" s="82" t="s">
        <v>74</v>
      </c>
      <c r="B28" s="83" t="s">
        <v>75</v>
      </c>
      <c r="C28" s="83" t="s">
        <v>75</v>
      </c>
      <c r="D28" s="83" t="s">
        <v>76</v>
      </c>
      <c r="E28" s="49"/>
      <c r="F28" s="71"/>
      <c r="G28" s="71"/>
      <c r="H28" s="71"/>
      <c r="I28" s="57"/>
      <c r="J28" s="58"/>
      <c r="L28" s="4"/>
      <c r="M28" s="1">
        <v>7</v>
      </c>
      <c r="N28" s="72"/>
      <c r="O28" s="72"/>
      <c r="P28" s="72"/>
      <c r="Q28" s="72"/>
      <c r="R28" s="37"/>
    </row>
    <row r="29" spans="1:18" ht="12.75">
      <c r="A29" s="84">
        <v>1</v>
      </c>
      <c r="B29" s="31">
        <v>0</v>
      </c>
      <c r="C29" s="31">
        <v>0.1</v>
      </c>
      <c r="D29" s="85">
        <f aca="true" t="shared" si="0" ref="D29:D34">IF(FiltDirty_1-FiltClean_1&gt;0,FiltDirty_1-FiltClean_1,0)</f>
        <v>0.1</v>
      </c>
      <c r="E29" s="49"/>
      <c r="F29" s="71"/>
      <c r="G29" s="71"/>
      <c r="H29" s="71"/>
      <c r="I29" s="57"/>
      <c r="J29" s="58"/>
      <c r="L29" s="4"/>
      <c r="M29" s="1">
        <v>8</v>
      </c>
      <c r="N29" s="72"/>
      <c r="O29" s="72"/>
      <c r="P29" s="72"/>
      <c r="Q29" s="72"/>
      <c r="R29" s="37"/>
    </row>
    <row r="30" spans="1:18" ht="12.75">
      <c r="A30" s="84">
        <v>2</v>
      </c>
      <c r="B30" s="31">
        <v>0</v>
      </c>
      <c r="C30" s="31">
        <v>0</v>
      </c>
      <c r="D30" s="85">
        <f t="shared" si="0"/>
        <v>0</v>
      </c>
      <c r="E30" s="49"/>
      <c r="F30" s="71"/>
      <c r="G30" s="71"/>
      <c r="H30" s="71"/>
      <c r="I30" s="57"/>
      <c r="J30" s="58"/>
      <c r="L30" s="4"/>
      <c r="M30" s="1">
        <v>9</v>
      </c>
      <c r="N30" s="72"/>
      <c r="O30" s="72"/>
      <c r="P30" s="72"/>
      <c r="Q30" s="72"/>
      <c r="R30" s="37"/>
    </row>
    <row r="31" spans="1:18" ht="12.75">
      <c r="A31" s="84">
        <v>3</v>
      </c>
      <c r="B31" s="31"/>
      <c r="C31" s="31"/>
      <c r="D31" s="85">
        <f t="shared" si="0"/>
        <v>0</v>
      </c>
      <c r="E31" s="49"/>
      <c r="F31" s="71"/>
      <c r="G31" s="71"/>
      <c r="H31" s="71"/>
      <c r="I31" s="57"/>
      <c r="J31" s="58"/>
      <c r="L31" s="4"/>
      <c r="M31" s="1">
        <v>10</v>
      </c>
      <c r="N31" s="72"/>
      <c r="O31" s="72"/>
      <c r="P31" s="72"/>
      <c r="Q31" s="72"/>
      <c r="R31" s="37"/>
    </row>
    <row r="32" spans="1:18" ht="12.75">
      <c r="A32" s="84">
        <v>4</v>
      </c>
      <c r="B32" s="31"/>
      <c r="C32" s="31"/>
      <c r="D32" s="85">
        <f t="shared" si="0"/>
        <v>0</v>
      </c>
      <c r="E32" s="49"/>
      <c r="F32" s="71"/>
      <c r="G32" s="71"/>
      <c r="H32" s="71"/>
      <c r="I32" s="57"/>
      <c r="J32" s="58"/>
      <c r="L32" s="4"/>
      <c r="M32" s="1">
        <v>11</v>
      </c>
      <c r="N32" s="72"/>
      <c r="O32" s="72"/>
      <c r="P32" s="72"/>
      <c r="Q32" s="72"/>
      <c r="R32" s="37"/>
    </row>
    <row r="33" spans="1:18" ht="12.75">
      <c r="A33" s="84">
        <v>5</v>
      </c>
      <c r="B33" s="31"/>
      <c r="C33" s="31"/>
      <c r="D33" s="85">
        <f t="shared" si="0"/>
        <v>0</v>
      </c>
      <c r="E33" s="49"/>
      <c r="F33" s="50"/>
      <c r="G33" s="50"/>
      <c r="H33" s="50"/>
      <c r="I33" s="57"/>
      <c r="J33" s="58"/>
      <c r="L33" s="4"/>
      <c r="M33" s="1">
        <v>12</v>
      </c>
      <c r="N33" s="72"/>
      <c r="O33" s="72"/>
      <c r="P33" s="72"/>
      <c r="Q33" s="72"/>
      <c r="R33" s="37"/>
    </row>
    <row r="34" spans="1:18" ht="12.75">
      <c r="A34" s="84">
        <v>6</v>
      </c>
      <c r="B34" s="31"/>
      <c r="C34" s="31"/>
      <c r="D34" s="85">
        <f t="shared" si="0"/>
        <v>0</v>
      </c>
      <c r="E34" s="49"/>
      <c r="F34" s="50"/>
      <c r="G34" s="50"/>
      <c r="H34" s="50"/>
      <c r="I34" s="57"/>
      <c r="J34" s="58"/>
      <c r="L34" s="4"/>
      <c r="M34" s="1">
        <v>13</v>
      </c>
      <c r="N34" s="72"/>
      <c r="O34" s="72"/>
      <c r="P34" s="72"/>
      <c r="Q34" s="72"/>
      <c r="R34" s="37"/>
    </row>
    <row r="35" spans="1:18" ht="12.75">
      <c r="A35" s="86" t="s">
        <v>77</v>
      </c>
      <c r="B35" s="31">
        <v>0</v>
      </c>
      <c r="C35" s="31">
        <v>0</v>
      </c>
      <c r="D35" s="85"/>
      <c r="E35" s="49"/>
      <c r="F35" s="50"/>
      <c r="G35" s="50"/>
      <c r="H35" s="50"/>
      <c r="I35" s="57"/>
      <c r="J35" s="58"/>
      <c r="L35" s="4"/>
      <c r="M35" s="1">
        <v>14</v>
      </c>
      <c r="N35" s="72"/>
      <c r="O35" s="72"/>
      <c r="P35" s="72"/>
      <c r="Q35" s="72"/>
      <c r="R35" s="37"/>
    </row>
    <row r="36" spans="1:18" ht="12.75">
      <c r="A36" s="87" t="s">
        <v>78</v>
      </c>
      <c r="B36" s="31">
        <v>0</v>
      </c>
      <c r="C36" s="31">
        <v>0</v>
      </c>
      <c r="D36" s="88"/>
      <c r="E36" s="49"/>
      <c r="F36" s="50"/>
      <c r="G36" s="50"/>
      <c r="H36" s="50"/>
      <c r="I36" s="57"/>
      <c r="J36" s="58"/>
      <c r="L36" s="4"/>
      <c r="M36" s="1">
        <v>15</v>
      </c>
      <c r="N36" s="72"/>
      <c r="O36" s="72"/>
      <c r="P36" s="72"/>
      <c r="Q36" s="72"/>
      <c r="R36" s="37"/>
    </row>
    <row r="37" spans="1:18" ht="12.75">
      <c r="A37" s="89"/>
      <c r="B37" s="85" t="s">
        <v>79</v>
      </c>
      <c r="C37" s="85"/>
      <c r="D37" s="85">
        <f>+COUNT(FiltClean_1)*(AVERAGE(CleanControl_1)-AVERAGE(DirtyControl_1))</f>
        <v>0</v>
      </c>
      <c r="E37" s="49"/>
      <c r="F37" s="50"/>
      <c r="G37" s="50"/>
      <c r="H37" s="50"/>
      <c r="I37" s="57"/>
      <c r="J37" s="58"/>
      <c r="L37" s="4"/>
      <c r="M37" s="1">
        <v>16</v>
      </c>
      <c r="N37" s="72"/>
      <c r="O37" s="72"/>
      <c r="P37" s="72"/>
      <c r="Q37" s="72"/>
      <c r="R37" s="37"/>
    </row>
    <row r="38" spans="1:18" ht="12.75">
      <c r="A38" s="89"/>
      <c r="B38" s="90" t="s">
        <v>80</v>
      </c>
      <c r="C38" s="91"/>
      <c r="D38" s="91">
        <f>SUM(D29:D34)+D37</f>
        <v>0.1</v>
      </c>
      <c r="E38" s="49"/>
      <c r="F38" s="50"/>
      <c r="G38" s="50"/>
      <c r="H38" s="50"/>
      <c r="I38" s="57"/>
      <c r="J38" s="58"/>
      <c r="L38" s="4"/>
      <c r="M38" s="1">
        <v>17</v>
      </c>
      <c r="N38" s="72"/>
      <c r="O38" s="72"/>
      <c r="P38" s="72"/>
      <c r="Q38" s="72"/>
      <c r="R38" s="37"/>
    </row>
    <row r="39" spans="1:18" ht="12.75">
      <c r="A39" s="92"/>
      <c r="B39" s="35"/>
      <c r="C39" s="35"/>
      <c r="D39" s="93"/>
      <c r="E39" s="94"/>
      <c r="F39" s="50"/>
      <c r="G39" s="50"/>
      <c r="H39" s="50"/>
      <c r="I39" s="57"/>
      <c r="J39" s="95"/>
      <c r="L39" s="4"/>
      <c r="M39" s="1">
        <v>18</v>
      </c>
      <c r="N39" s="72"/>
      <c r="O39" s="72"/>
      <c r="P39" s="72"/>
      <c r="Q39" s="72"/>
      <c r="R39" s="37"/>
    </row>
    <row r="40" spans="1:18" ht="12.75">
      <c r="A40" s="35"/>
      <c r="B40" s="35"/>
      <c r="C40" s="35"/>
      <c r="D40" s="93"/>
      <c r="E40" s="94"/>
      <c r="F40" s="50"/>
      <c r="G40" s="50"/>
      <c r="H40" s="50"/>
      <c r="I40" s="57"/>
      <c r="J40" s="95"/>
      <c r="L40" s="4"/>
      <c r="M40" s="1">
        <v>19</v>
      </c>
      <c r="N40" s="72"/>
      <c r="O40" s="72"/>
      <c r="P40" s="72"/>
      <c r="Q40" s="72"/>
      <c r="R40" s="37"/>
    </row>
    <row r="41" spans="1:17" ht="12.75">
      <c r="A41" s="96"/>
      <c r="B41" s="35"/>
      <c r="C41" s="35"/>
      <c r="D41" s="93"/>
      <c r="E41" s="94"/>
      <c r="F41" s="50"/>
      <c r="G41" s="50"/>
      <c r="H41" s="50"/>
      <c r="I41" s="57"/>
      <c r="J41" s="95"/>
      <c r="N41" t="s">
        <v>81</v>
      </c>
      <c r="P41" s="1">
        <v>1</v>
      </c>
      <c r="Q41" s="1" t="s">
        <v>82</v>
      </c>
    </row>
    <row r="42" spans="1:17" ht="12.75">
      <c r="A42" s="92"/>
      <c r="B42" s="35"/>
      <c r="C42" s="35"/>
      <c r="D42" s="93"/>
      <c r="E42" s="94"/>
      <c r="F42" s="50"/>
      <c r="G42" s="50"/>
      <c r="H42" s="50"/>
      <c r="I42" s="57"/>
      <c r="J42" s="95"/>
      <c r="N42"/>
      <c r="P42" s="1">
        <v>2</v>
      </c>
      <c r="Q42" s="1" t="s">
        <v>83</v>
      </c>
    </row>
    <row r="43" spans="1:17" ht="12.75">
      <c r="A43" s="92"/>
      <c r="B43" s="92"/>
      <c r="C43" s="92"/>
      <c r="D43" s="92"/>
      <c r="E43" s="94"/>
      <c r="F43" s="50"/>
      <c r="G43" s="50"/>
      <c r="H43" s="50"/>
      <c r="I43" s="57"/>
      <c r="J43" s="95"/>
      <c r="N43"/>
      <c r="P43" s="1">
        <v>3</v>
      </c>
      <c r="Q43" s="1" t="s">
        <v>84</v>
      </c>
    </row>
    <row r="44" spans="1:17" ht="12.75">
      <c r="A44" s="96"/>
      <c r="B44" s="92"/>
      <c r="C44" s="92"/>
      <c r="D44" s="92"/>
      <c r="E44" s="94"/>
      <c r="F44" s="50"/>
      <c r="G44" s="50"/>
      <c r="H44" s="50"/>
      <c r="I44" s="57"/>
      <c r="J44" s="95"/>
      <c r="N44"/>
      <c r="P44" s="1">
        <v>4</v>
      </c>
      <c r="Q44" s="1" t="s">
        <v>85</v>
      </c>
    </row>
    <row r="45" spans="1:17" ht="12.75">
      <c r="A45" s="96"/>
      <c r="B45" s="92"/>
      <c r="C45" s="92"/>
      <c r="D45" s="92"/>
      <c r="E45" s="94"/>
      <c r="F45" s="50"/>
      <c r="G45" s="50"/>
      <c r="H45" s="50"/>
      <c r="I45" s="57"/>
      <c r="J45" s="95"/>
      <c r="P45" s="1">
        <v>5</v>
      </c>
      <c r="Q45" s="1" t="s">
        <v>86</v>
      </c>
    </row>
    <row r="46" spans="1:10" ht="12.75">
      <c r="A46" s="96"/>
      <c r="B46" s="92"/>
      <c r="C46" s="92"/>
      <c r="D46" s="92"/>
      <c r="E46" s="94"/>
      <c r="F46" s="50"/>
      <c r="G46" s="50"/>
      <c r="H46" s="50"/>
      <c r="I46" s="57"/>
      <c r="J46" s="95"/>
    </row>
    <row r="47" spans="1:10" ht="12.75">
      <c r="A47" s="96"/>
      <c r="B47" s="96"/>
      <c r="C47" s="96"/>
      <c r="D47" s="96"/>
      <c r="E47" s="97"/>
      <c r="F47" s="98"/>
      <c r="G47" s="98"/>
      <c r="H47" s="98"/>
      <c r="I47" s="99"/>
      <c r="J47" s="100"/>
    </row>
    <row r="48" spans="7:10" ht="12.75">
      <c r="G48" s="101"/>
      <c r="J48" s="3"/>
    </row>
    <row r="49" ht="12.75">
      <c r="J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</sheetData>
  <mergeCells count="7">
    <mergeCell ref="A1:J1"/>
    <mergeCell ref="L1:Q1"/>
    <mergeCell ref="E6:J6"/>
    <mergeCell ref="L6:Q6"/>
    <mergeCell ref="E12:J12"/>
    <mergeCell ref="L12:Q12"/>
    <mergeCell ref="M20:Q20"/>
  </mergeCells>
  <printOptions gridLines="1" horizontalCentered="1" verticalCentered="1"/>
  <pageMargins left="0.75" right="0.75" top="0.5902777777777778" bottom="0.6201388888888889" header="0.5" footer="0.5118055555555555"/>
  <pageSetup horizontalDpi="300" verticalDpi="300" orientation="portrait" scale="90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van den Berg</cp:lastModifiedBy>
  <cp:lastPrinted>2009-07-25T15:46:45Z</cp:lastPrinted>
  <dcterms:created xsi:type="dcterms:W3CDTF">2005-03-05T21:24:09Z</dcterms:created>
  <dcterms:modified xsi:type="dcterms:W3CDTF">2009-12-06T18:42:18Z</dcterms:modified>
  <cp:category/>
  <cp:version/>
  <cp:contentType/>
  <cp:contentStatus/>
  <cp:revision>2</cp:revision>
</cp:coreProperties>
</file>