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55" yWindow="-15" windowWidth="14400" windowHeight="15390"/>
  </bookViews>
  <sheets>
    <sheet name="HK-D01" sheetId="1" r:id="rId1"/>
  </sheets>
  <functionGroups/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'HK-D01'!$A$3:$C$26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'HK-D01'!$C$13</definedName>
    <definedName name="AvCO">#REF!</definedName>
    <definedName name="AvMoisture" localSheetId="0">'HK-D01'!$C$4</definedName>
    <definedName name="AvMoisture">#REF!</definedName>
    <definedName name="AvStackTemp" localSheetId="0">'HK-D01'!$C$11</definedName>
    <definedName name="AvStackTemp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 localSheetId="0">'HK-D01'!$P$22:$P$40</definedName>
    <definedName name="Circumf">#REF!</definedName>
    <definedName name="CleanControl" localSheetId="0">'HK-D01'!$B$35:$B$36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'HK-D01'!$C$24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'HK-D01'!$C$29</definedName>
    <definedName name="g\kgCondar">#REF!</definedName>
    <definedName name="gmKgCO" localSheetId="0">'HK-D01'!$C$23</definedName>
    <definedName name="gmKgCO">#REF!</definedName>
    <definedName name="gmKgCondar" localSheetId="0">'HK-D01'!$C$22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'HK-D01'!$C$25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 function="1" xlm="1" functionGroupId="14">'HK-D01'!$N$22:$N$40</definedName>
    <definedName name="PcWt" function="1" xlm="1" functionGroupId="14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'HK-D01'!$C$10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'HK-D01'!$C$14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'HK-D01'!$A$3:$C$26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C13" i="1"/>
  <c r="C12"/>
  <c r="C9"/>
  <c r="C7"/>
  <c r="D29"/>
  <c r="D30"/>
  <c r="D31"/>
  <c r="D32"/>
  <c r="D33"/>
  <c r="D34"/>
  <c r="D37"/>
  <c r="C15"/>
  <c r="C3"/>
  <c r="H9"/>
  <c r="J3"/>
  <c r="G4"/>
  <c r="H7"/>
  <c r="C4"/>
  <c r="F3"/>
  <c r="J4"/>
  <c r="C6"/>
  <c r="G9"/>
  <c r="G5"/>
  <c r="H8"/>
  <c r="C11"/>
  <c r="C14" s="1"/>
  <c r="D38" l="1"/>
  <c r="C21" s="1"/>
  <c r="C5"/>
  <c r="C16" s="1"/>
  <c r="C20"/>
  <c r="C23"/>
  <c r="C18" s="1"/>
  <c r="C17"/>
  <c r="C25" s="1"/>
  <c r="C22" l="1"/>
  <c r="C19" s="1"/>
  <c r="C24" s="1"/>
  <c r="C26" s="1"/>
  <c r="C8"/>
</calcChain>
</file>

<file path=xl/sharedStrings.xml><?xml version="1.0" encoding="utf-8"?>
<sst xmlns="http://schemas.openxmlformats.org/spreadsheetml/2006/main" count="89" uniqueCount="82">
  <si>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</si>
  <si>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</si>
  <si>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</si>
  <si>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</si>
  <si>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</si>
  <si>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</si>
  <si>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</si>
  <si>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Time since last burn</t>
  </si>
  <si>
    <t>Ambient Temperature</t>
  </si>
  <si>
    <t>Slide graph over when done and start test</t>
  </si>
  <si>
    <t>Start Time</t>
  </si>
  <si>
    <t>Weather</t>
  </si>
  <si>
    <t>GENERAL</t>
  </si>
  <si>
    <t>FUELING</t>
  </si>
  <si>
    <t>Fuel Type..........................</t>
  </si>
  <si>
    <t>Fuel Density......................</t>
  </si>
  <si>
    <t>Unburned Fuel.................</t>
  </si>
  <si>
    <t>Fuel Configuration:</t>
  </si>
  <si>
    <t>StackTemp</t>
  </si>
  <si>
    <t>O2% x10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</si>
  <si>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</si>
  <si>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</si>
  <si>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</si>
  <si>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</si>
  <si>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</si>
  <si>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</si>
  <si>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</si>
  <si>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</si>
  <si>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</si>
  <si>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</si>
  <si>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</si>
  <si>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</si>
  <si>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</si>
  <si>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</si>
  <si>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</si>
  <si>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</si>
  <si>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</si>
  <si>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</si>
  <si>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</si>
  <si>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</si>
  <si>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</si>
  <si>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</si>
  <si>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</si>
  <si>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</si>
  <si>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</si>
  <si>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</si>
  <si>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</si>
  <si>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</si>
  <si>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</si>
  <si>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</si>
  <si>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</si>
  <si>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</si>
  <si>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</si>
  <si>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</si>
  <si>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</si>
  <si>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</si>
  <si>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</si>
  <si>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</si>
  <si>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</si>
  <si>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</si>
  <si>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</si>
  <si>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</si>
  <si>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</si>
  <si>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Wh. Birch</t>
  </si>
  <si>
    <t>smaller towards top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</si>
  <si>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</si>
  <si>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</si>
  <si>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</si>
  <si>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</si>
  <si>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</si>
  <si>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</si>
  <si>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</si>
  <si>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</si>
  <si>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</si>
  <si>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GAS DATA FROM TESTO SPREADSHEET</t>
  </si>
  <si>
    <t>ppm CO</t>
  </si>
  <si>
    <t>Revised Jan 28/09</t>
  </si>
  <si>
    <t>Boiling of Water Loss%</t>
  </si>
  <si>
    <t>\</t>
  </si>
  <si>
    <t>clear, calm</t>
  </si>
  <si>
    <t>25F</t>
  </si>
  <si>
    <t>HKK-27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</si>
</sst>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23"/>
      </patternFill>
    </fill>
    <fill>
      <patternFill patternType="gray0625"/>
    </fill>
    <fill>
      <patternFill patternType="solid">
        <fgColor indexed="42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Alignment="0" applyProtection="0"/>
    <xf numFmtId="1" fontId="1" fillId="0" borderId="0"/>
    <xf numFmtId="1" fontId="1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/>
    <xf numFmtId="1" fontId="1" fillId="0" borderId="0" xfId="0" applyNumberFormat="1" applyFont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1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20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6" fillId="0" borderId="0" xfId="0" applyFont="1" applyAlignment="1">
      <alignment horizontal="centerContinuous"/>
    </xf>
    <xf numFmtId="0" fontId="3" fillId="0" borderId="9" xfId="0" applyFont="1" applyBorder="1" applyAlignment="1">
      <alignment horizontal="left"/>
    </xf>
    <xf numFmtId="0" fontId="1" fillId="3" borderId="0" xfId="0" applyFont="1" applyFill="1"/>
    <xf numFmtId="49" fontId="1" fillId="0" borderId="0" xfId="0" applyNumberFormat="1" applyFont="1" applyBorder="1"/>
    <xf numFmtId="0" fontId="2" fillId="0" borderId="0" xfId="0" applyFont="1" applyAlignment="1">
      <alignment horizontal="centerContinuous"/>
    </xf>
    <xf numFmtId="1" fontId="1" fillId="4" borderId="0" xfId="0" applyNumberFormat="1" applyFont="1" applyFill="1" applyBorder="1" applyAlignment="1">
      <alignment horizontal="center"/>
    </xf>
    <xf numFmtId="0" fontId="0" fillId="5" borderId="0" xfId="0" applyFill="1"/>
    <xf numFmtId="164" fontId="1" fillId="4" borderId="0" xfId="0" applyNumberFormat="1" applyFont="1" applyFill="1" applyBorder="1" applyAlignment="1">
      <alignment horizontal="center"/>
    </xf>
    <xf numFmtId="0" fontId="0" fillId="6" borderId="0" xfId="0" applyFill="1"/>
    <xf numFmtId="165" fontId="6" fillId="4" borderId="3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165" fontId="1" fillId="4" borderId="0" xfId="0" applyNumberFormat="1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5" fontId="1" fillId="4" borderId="8" xfId="0" applyNumberFormat="1" applyFont="1" applyFill="1" applyBorder="1" applyAlignment="1">
      <alignment horizontal="left"/>
    </xf>
    <xf numFmtId="165" fontId="1" fillId="4" borderId="13" xfId="0" applyNumberFormat="1" applyFont="1" applyFill="1" applyBorder="1" applyAlignment="1">
      <alignment horizontal="left"/>
    </xf>
    <xf numFmtId="165" fontId="1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165" fontId="1" fillId="4" borderId="12" xfId="0" applyNumberFormat="1" applyFont="1" applyFill="1" applyBorder="1" applyAlignment="1">
      <alignment horizontal="left"/>
    </xf>
    <xf numFmtId="0" fontId="1" fillId="0" borderId="8" xfId="0" applyFont="1" applyBorder="1"/>
    <xf numFmtId="0" fontId="1" fillId="0" borderId="13" xfId="0" applyFont="1" applyBorder="1"/>
    <xf numFmtId="0" fontId="1" fillId="5" borderId="14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2" fontId="3" fillId="7" borderId="1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1" fillId="7" borderId="0" xfId="0" applyFont="1" applyFill="1" applyBorder="1"/>
    <xf numFmtId="2" fontId="3" fillId="7" borderId="13" xfId="0" applyNumberFormat="1" applyFont="1" applyFill="1" applyBorder="1" applyAlignment="1">
      <alignment horizontal="center"/>
    </xf>
    <xf numFmtId="0" fontId="3" fillId="7" borderId="0" xfId="0" applyFont="1" applyFill="1" applyBorder="1"/>
    <xf numFmtId="0" fontId="3" fillId="7" borderId="5" xfId="0" applyFont="1" applyFill="1" applyBorder="1"/>
    <xf numFmtId="0" fontId="3" fillId="7" borderId="6" xfId="0" applyFont="1" applyFill="1" applyBorder="1"/>
    <xf numFmtId="2" fontId="3" fillId="7" borderId="12" xfId="0" applyNumberFormat="1" applyFont="1" applyFill="1" applyBorder="1" applyAlignment="1">
      <alignment horizontal="center"/>
    </xf>
    <xf numFmtId="20" fontId="1" fillId="4" borderId="0" xfId="0" applyNumberFormat="1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left"/>
    </xf>
    <xf numFmtId="0" fontId="1" fillId="3" borderId="0" xfId="0" applyFont="1" applyFill="1" applyBorder="1"/>
    <xf numFmtId="165" fontId="1" fillId="0" borderId="6" xfId="0" applyNumberFormat="1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5" borderId="11" xfId="0" applyFill="1" applyBorder="1"/>
    <xf numFmtId="1" fontId="1" fillId="5" borderId="1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0" xfId="0" applyFill="1"/>
    <xf numFmtId="49" fontId="1" fillId="3" borderId="0" xfId="0" applyNumberFormat="1" applyFont="1" applyFill="1" applyBorder="1"/>
    <xf numFmtId="165" fontId="1" fillId="3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0" xfId="2"/>
    <xf numFmtId="1" fontId="10" fillId="0" borderId="0" xfId="1" applyFont="1"/>
    <xf numFmtId="1" fontId="10" fillId="0" borderId="0" xfId="2" applyFont="1"/>
    <xf numFmtId="1" fontId="1" fillId="0" borderId="1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centerContinuous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8" borderId="0" xfId="0" applyFont="1" applyFill="1" applyBorder="1"/>
    <xf numFmtId="164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2" fontId="1" fillId="8" borderId="0" xfId="0" applyNumberFormat="1" applyFont="1" applyFill="1" applyBorder="1" applyAlignment="1" applyProtection="1">
      <alignment horizontal="center"/>
    </xf>
    <xf numFmtId="165" fontId="1" fillId="8" borderId="0" xfId="0" applyNumberFormat="1" applyFont="1" applyFill="1" applyBorder="1" applyAlignment="1">
      <alignment horizontal="left"/>
    </xf>
    <xf numFmtId="165" fontId="1" fillId="8" borderId="0" xfId="0" applyNumberFormat="1" applyFont="1" applyFill="1" applyBorder="1" applyAlignment="1">
      <alignment horizontal="center"/>
    </xf>
    <xf numFmtId="1" fontId="1" fillId="0" borderId="6" xfId="2" applyBorder="1"/>
    <xf numFmtId="1" fontId="10" fillId="0" borderId="6" xfId="1" applyFont="1" applyBorder="1"/>
    <xf numFmtId="2" fontId="1" fillId="0" borderId="0" xfId="2" applyNumberFormat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3">
    <cellStyle name="Normal" xfId="0" builtinId="0"/>
    <cellStyle name="Style10" xfId="1"/>
    <cellStyle name="Style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>
      <selection activeCell="C3" sqref="C3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7" width="9.140625" style="1"/>
    <col min="8" max="9" width="9.5703125" style="1" customWidth="1"/>
    <col min="10" max="10" width="10.28515625" style="1" bestFit="1" customWidth="1"/>
    <col min="11" max="16384" width="9.140625" style="1"/>
  </cols>
  <sheetData>
    <row r="1" spans="1:21" ht="18" customHeight="1" outlineLevel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10"/>
      <c r="K1" s="2"/>
      <c r="L1" s="108" t="s">
        <v>1</v>
      </c>
      <c r="M1" s="109"/>
      <c r="N1" s="109"/>
      <c r="O1" s="109"/>
      <c r="P1" s="109"/>
      <c r="Q1" s="110"/>
    </row>
    <row r="2" spans="1:21" ht="15.75" outlineLevel="1">
      <c r="A2" s="1" t="s">
        <v>76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21" ht="19.5" outlineLevel="1">
      <c r="A3" s="28" t="s">
        <v>4</v>
      </c>
      <c r="B3" s="26"/>
      <c r="C3" s="88" t="str">
        <f>RunNumber</f>
        <v>HKK-27</v>
      </c>
      <c r="D3" s="29"/>
      <c r="E3" s="23" t="s">
        <v>41</v>
      </c>
      <c r="F3" s="67" t="str">
        <f>Q8</f>
        <v>HK</v>
      </c>
      <c r="G3" s="13"/>
      <c r="H3" s="13" t="s">
        <v>5</v>
      </c>
      <c r="I3" s="25"/>
      <c r="J3" s="82">
        <f>DATE</f>
        <v>39861</v>
      </c>
      <c r="K3"/>
      <c r="L3" s="43" t="s">
        <v>2</v>
      </c>
      <c r="M3" s="42"/>
      <c r="N3" s="36" t="s">
        <v>3</v>
      </c>
      <c r="O3" s="37"/>
      <c r="P3" s="37"/>
      <c r="Q3" s="38"/>
    </row>
    <row r="4" spans="1:21" ht="14.25" outlineLevel="1">
      <c r="A4" s="94" t="s">
        <v>69</v>
      </c>
      <c r="B4" s="94"/>
      <c r="C4" s="95">
        <f>AVERAGE(Moisture)</f>
        <v>20</v>
      </c>
      <c r="D4" s="29"/>
      <c r="E4" s="2" t="s">
        <v>7</v>
      </c>
      <c r="F4" s="2"/>
      <c r="G4" s="6">
        <f>TimeSinceLast</f>
        <v>24</v>
      </c>
      <c r="H4" s="19" t="s">
        <v>8</v>
      </c>
      <c r="I4" s="2"/>
      <c r="J4" s="6" t="str">
        <f>AmbientTemperature</f>
        <v>25F</v>
      </c>
      <c r="K4"/>
      <c r="L4" s="29"/>
      <c r="M4" s="29"/>
      <c r="N4" s="39" t="s">
        <v>6</v>
      </c>
      <c r="O4" s="40"/>
      <c r="P4" s="40"/>
      <c r="Q4" s="41"/>
    </row>
    <row r="5" spans="1:21" outlineLevel="1">
      <c r="A5" s="94" t="s">
        <v>68</v>
      </c>
      <c r="B5" s="94"/>
      <c r="C5" s="95">
        <f>SUM(PcWt)+WtKindl-UnburnedFuel</f>
        <v>60.600000000000009</v>
      </c>
      <c r="D5" s="29"/>
      <c r="E5" s="2" t="s">
        <v>10</v>
      </c>
      <c r="F5" s="20"/>
      <c r="G5" s="18">
        <f>(StartTime)</f>
        <v>0.4069444444444445</v>
      </c>
      <c r="H5" s="19"/>
      <c r="I5" s="21"/>
      <c r="J5" s="21"/>
      <c r="K5"/>
      <c r="L5" s="29"/>
      <c r="M5" s="29"/>
      <c r="N5" s="72" t="s">
        <v>9</v>
      </c>
      <c r="O5" s="42"/>
      <c r="P5" s="42"/>
      <c r="Q5" s="42"/>
    </row>
    <row r="6" spans="1:21" outlineLevel="1">
      <c r="A6" s="94" t="s">
        <v>67</v>
      </c>
      <c r="B6" s="94"/>
      <c r="C6" s="96">
        <f>KindlingWeight</f>
        <v>4.5</v>
      </c>
      <c r="D6" s="29"/>
      <c r="E6" s="23" t="s">
        <v>13</v>
      </c>
      <c r="F6" s="13"/>
      <c r="G6" s="13"/>
      <c r="H6" s="13"/>
      <c r="I6" s="13"/>
      <c r="J6" s="24"/>
      <c r="K6"/>
      <c r="L6" s="105" t="s">
        <v>12</v>
      </c>
      <c r="M6" s="106"/>
      <c r="N6" s="106"/>
      <c r="O6" s="106"/>
      <c r="P6" s="106"/>
      <c r="Q6" s="107"/>
    </row>
    <row r="7" spans="1:21" outlineLevel="1">
      <c r="A7" s="94" t="s">
        <v>49</v>
      </c>
      <c r="B7" s="94"/>
      <c r="C7" s="96">
        <f>COUNT(PcWt)</f>
        <v>9</v>
      </c>
      <c r="D7" s="29"/>
      <c r="E7" s="2" t="s">
        <v>14</v>
      </c>
      <c r="F7" s="2"/>
      <c r="G7" s="6"/>
      <c r="H7" s="1" t="str">
        <f>FuelType</f>
        <v>Wh. Birch</v>
      </c>
      <c r="I7" s="30"/>
      <c r="J7" s="30"/>
      <c r="K7"/>
      <c r="L7" t="s">
        <v>4</v>
      </c>
      <c r="M7"/>
      <c r="N7" s="45" t="s">
        <v>81</v>
      </c>
      <c r="O7" s="35" t="s">
        <v>5</v>
      </c>
      <c r="P7" s="35"/>
      <c r="Q7" s="66">
        <v>39861</v>
      </c>
    </row>
    <row r="8" spans="1:21" outlineLevel="1">
      <c r="A8" s="94" t="s">
        <v>50</v>
      </c>
      <c r="B8" s="94"/>
      <c r="C8" s="97" t="e">
        <f>(AVERAGE(Length)+SUM(Circumf))/(WtFuel-WtKindl)</f>
        <v>#DIV/0!</v>
      </c>
      <c r="D8" s="29"/>
      <c r="E8" s="2" t="s">
        <v>15</v>
      </c>
      <c r="F8" s="4"/>
      <c r="G8" s="22"/>
      <c r="H8" s="30" t="str">
        <f>O15</f>
        <v>smaller towards top</v>
      </c>
      <c r="I8" s="30"/>
      <c r="J8" s="30"/>
      <c r="K8"/>
      <c r="L8" t="s">
        <v>7</v>
      </c>
      <c r="M8"/>
      <c r="N8" s="32">
        <v>24</v>
      </c>
      <c r="O8" s="35" t="s">
        <v>40</v>
      </c>
      <c r="P8" s="35"/>
      <c r="Q8" s="45" t="s">
        <v>42</v>
      </c>
    </row>
    <row r="9" spans="1:21" outlineLevel="1">
      <c r="A9" s="94" t="s">
        <v>66</v>
      </c>
      <c r="B9" s="94"/>
      <c r="C9" s="95">
        <f>AVERAGE(PcWt)</f>
        <v>6.2333333333333343</v>
      </c>
      <c r="E9" s="2" t="s">
        <v>16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10</v>
      </c>
      <c r="M9"/>
      <c r="N9" s="65">
        <v>0.4069444444444445</v>
      </c>
      <c r="O9" s="35" t="s">
        <v>8</v>
      </c>
      <c r="P9" s="35"/>
      <c r="Q9" s="32" t="s">
        <v>80</v>
      </c>
    </row>
    <row r="10" spans="1:21" outlineLevel="1">
      <c r="A10" s="94" t="s">
        <v>70</v>
      </c>
      <c r="B10" s="94"/>
      <c r="C10" s="97">
        <v>1.5</v>
      </c>
      <c r="D10" s="29"/>
      <c r="E10" s="78"/>
      <c r="F10" s="78"/>
      <c r="G10" s="78"/>
      <c r="H10" s="78"/>
      <c r="I10" s="79"/>
      <c r="J10" s="79"/>
      <c r="K10"/>
      <c r="N10" s="33"/>
      <c r="O10" s="35" t="s">
        <v>11</v>
      </c>
      <c r="P10" s="44" t="s">
        <v>79</v>
      </c>
      <c r="Q10" s="45"/>
    </row>
    <row r="11" spans="1:21" outlineLevel="1">
      <c r="A11" s="94" t="s">
        <v>71</v>
      </c>
      <c r="B11" s="94"/>
      <c r="C11" s="98">
        <f>AVERAGE(StackTemp)</f>
        <v>347.26</v>
      </c>
      <c r="D11" s="29"/>
      <c r="E11" s="68"/>
      <c r="F11" s="68"/>
      <c r="G11" s="68"/>
      <c r="H11" s="79"/>
      <c r="I11" s="79"/>
      <c r="J11" s="79"/>
      <c r="K11"/>
      <c r="L11" s="29"/>
      <c r="M11" s="29"/>
      <c r="N11" s="29"/>
      <c r="O11" s="29"/>
      <c r="P11" s="29" t="s">
        <v>78</v>
      </c>
      <c r="Q11" s="29"/>
    </row>
    <row r="12" spans="1:21" outlineLevel="1">
      <c r="A12" s="94" t="s">
        <v>51</v>
      </c>
      <c r="B12" s="94"/>
      <c r="C12" s="97">
        <f>G14</f>
        <v>13.17</v>
      </c>
      <c r="D12" s="29"/>
      <c r="E12" s="23" t="s">
        <v>74</v>
      </c>
      <c r="F12" s="13"/>
      <c r="G12" s="13"/>
      <c r="H12" s="23"/>
      <c r="I12" s="13"/>
      <c r="J12" s="24"/>
      <c r="K12"/>
      <c r="L12" s="105" t="s">
        <v>13</v>
      </c>
      <c r="M12" s="106"/>
      <c r="N12" s="106"/>
      <c r="O12" s="106"/>
      <c r="P12" s="106"/>
      <c r="Q12" s="107"/>
    </row>
    <row r="13" spans="1:21">
      <c r="A13" s="94" t="s">
        <v>52</v>
      </c>
      <c r="B13" s="94"/>
      <c r="C13" s="97">
        <f>AVERAGE(CO)/10000</f>
        <v>7.7786000000000008E-2</v>
      </c>
      <c r="D13" s="29"/>
      <c r="E13" s="81"/>
      <c r="F13" s="83" t="s">
        <v>18</v>
      </c>
      <c r="G13" s="83" t="s">
        <v>19</v>
      </c>
      <c r="H13" s="83" t="s">
        <v>75</v>
      </c>
      <c r="I13" s="83"/>
      <c r="J13" s="73"/>
      <c r="K13"/>
      <c r="L13" s="29"/>
      <c r="M13" s="29"/>
      <c r="N13" s="29"/>
      <c r="O13" s="52" t="s">
        <v>17</v>
      </c>
      <c r="P13" s="2"/>
      <c r="Q13" s="53"/>
    </row>
    <row r="14" spans="1:21">
      <c r="A14" s="94" t="s">
        <v>73</v>
      </c>
      <c r="B14" s="94"/>
      <c r="C14" s="97">
        <f>SQRT(528/(460+AvStackTemp))</f>
        <v>0.80874245955040736</v>
      </c>
      <c r="D14" s="68"/>
      <c r="E14" s="84"/>
      <c r="F14" s="85">
        <v>347.26</v>
      </c>
      <c r="G14" s="104">
        <v>13.17</v>
      </c>
      <c r="H14" s="104">
        <v>777.86</v>
      </c>
      <c r="I14" s="104"/>
      <c r="J14" s="74"/>
      <c r="L14" s="1" t="s">
        <v>20</v>
      </c>
      <c r="N14" s="54" t="s">
        <v>63</v>
      </c>
      <c r="O14" s="89">
        <v>2223</v>
      </c>
      <c r="P14" s="44"/>
      <c r="Q14" s="48"/>
    </row>
    <row r="15" spans="1:21">
      <c r="A15" s="94" t="s">
        <v>53</v>
      </c>
      <c r="B15" s="94"/>
      <c r="C15" s="99">
        <f>20.9/(20.9-_AvO2)</f>
        <v>2.7037516170763265</v>
      </c>
      <c r="D15" s="29"/>
      <c r="E15" s="84"/>
      <c r="F15" s="85"/>
      <c r="G15" s="85"/>
      <c r="H15" s="85"/>
      <c r="I15" s="86"/>
      <c r="J15" s="75"/>
      <c r="L15" s="29"/>
      <c r="M15" s="29"/>
      <c r="N15" s="29"/>
      <c r="O15" s="47" t="s">
        <v>64</v>
      </c>
      <c r="P15" s="44"/>
      <c r="Q15" s="48"/>
    </row>
    <row r="16" spans="1:21">
      <c r="A16" s="94" t="s">
        <v>54</v>
      </c>
      <c r="B16" s="94"/>
      <c r="C16" s="97">
        <f>((WtFuel-(UnburnedFuel*(1+AvMoisture/100)))/RunLength)*(1-(AvMoisture/100))/2.2</f>
        <v>14.690909090909093</v>
      </c>
      <c r="D16" s="29"/>
      <c r="E16" s="84"/>
      <c r="F16" s="85"/>
      <c r="G16" s="85"/>
      <c r="H16" s="85"/>
      <c r="I16" s="86"/>
      <c r="J16" s="75"/>
      <c r="L16" s="2" t="s">
        <v>21</v>
      </c>
      <c r="M16" s="2"/>
      <c r="N16" s="46">
        <v>4.5</v>
      </c>
      <c r="O16" s="47"/>
      <c r="P16" s="44"/>
      <c r="Q16" s="48"/>
    </row>
    <row r="17" spans="1:18">
      <c r="A17" s="94" t="s">
        <v>77</v>
      </c>
      <c r="B17" s="94"/>
      <c r="C17" s="97">
        <f>(8.05+0.0035*(AvStackTemp-70))+(2.58+0.00114*AvStackTemp)</f>
        <v>11.996286400000001</v>
      </c>
      <c r="D17" s="29"/>
      <c r="E17" s="84"/>
      <c r="F17" s="85"/>
      <c r="G17" s="85"/>
      <c r="H17" s="85"/>
      <c r="I17" s="86"/>
      <c r="J17" s="75"/>
      <c r="L17" s="1" t="s">
        <v>22</v>
      </c>
      <c r="N17" s="46">
        <v>0</v>
      </c>
      <c r="O17" s="49"/>
      <c r="P17" s="50"/>
      <c r="Q17" s="51"/>
    </row>
    <row r="18" spans="1:18">
      <c r="A18" s="94" t="s">
        <v>55</v>
      </c>
      <c r="B18" s="94"/>
      <c r="C18" s="97">
        <f>gmKgCO*9.75/86</f>
        <v>1.413933842015404</v>
      </c>
      <c r="D18" s="29"/>
      <c r="E18" s="84"/>
      <c r="F18" s="85"/>
      <c r="G18" s="85"/>
      <c r="H18" s="85"/>
      <c r="I18" s="86"/>
      <c r="J18" s="75"/>
      <c r="L18" s="29"/>
      <c r="M18" s="29"/>
      <c r="N18" s="29"/>
      <c r="O18" s="29"/>
      <c r="P18" s="29"/>
      <c r="Q18" s="29"/>
    </row>
    <row r="19" spans="1:18">
      <c r="A19" s="94" t="s">
        <v>56</v>
      </c>
      <c r="B19" s="94"/>
      <c r="C19" s="97">
        <f>gmKgCondar*33/86</f>
        <v>0.31523621778019478</v>
      </c>
      <c r="D19" s="29"/>
      <c r="E19" s="84"/>
      <c r="F19" s="85"/>
      <c r="G19" s="85"/>
      <c r="H19" s="85"/>
      <c r="I19" s="86"/>
      <c r="J19" s="75"/>
      <c r="L19" s="29"/>
      <c r="M19" s="29"/>
      <c r="N19" s="29"/>
      <c r="O19" s="29"/>
      <c r="P19" s="29"/>
      <c r="Q19" s="29"/>
    </row>
    <row r="20" spans="1:18" ht="15">
      <c r="A20" s="94" t="s">
        <v>57</v>
      </c>
      <c r="B20" s="94"/>
      <c r="C20" s="97">
        <f>((1.5*DilutionFactor*(AvStackTemp-70))/8600)*100</f>
        <v>13.075154186347365</v>
      </c>
      <c r="D20" s="29"/>
      <c r="E20" s="84"/>
      <c r="F20" s="85"/>
      <c r="G20" s="85"/>
      <c r="H20" s="85"/>
      <c r="I20" s="86"/>
      <c r="J20" s="75"/>
      <c r="L20" s="29"/>
      <c r="M20" s="27" t="s">
        <v>23</v>
      </c>
      <c r="N20" s="31"/>
      <c r="O20" s="31"/>
      <c r="P20" s="31"/>
      <c r="Q20" s="31"/>
    </row>
    <row r="21" spans="1:18">
      <c r="A21" s="100" t="s">
        <v>72</v>
      </c>
      <c r="B21" s="101"/>
      <c r="C21" s="101">
        <f xml:space="preserve"> Catch</f>
        <v>4.8499999999999988E-2</v>
      </c>
      <c r="D21" s="29"/>
      <c r="E21" s="84"/>
      <c r="F21" s="85"/>
      <c r="G21" s="85"/>
      <c r="H21" s="85"/>
      <c r="I21" s="86"/>
      <c r="J21" s="75"/>
      <c r="L21" s="29"/>
      <c r="M21" s="23" t="s">
        <v>24</v>
      </c>
      <c r="N21" s="13" t="s">
        <v>25</v>
      </c>
      <c r="O21" s="13" t="s">
        <v>26</v>
      </c>
      <c r="P21" s="13" t="s">
        <v>27</v>
      </c>
      <c r="Q21" s="13" t="s">
        <v>28</v>
      </c>
      <c r="R21" s="90" t="s">
        <v>43</v>
      </c>
    </row>
    <row r="22" spans="1:18">
      <c r="A22" s="55" t="s">
        <v>58</v>
      </c>
      <c r="B22" s="56"/>
      <c r="C22" s="57">
        <f>(Catch/RunLength)*3.04*(DilutionFactor)/(0.4*StackTempFactor)</f>
        <v>0.82152468876050766</v>
      </c>
      <c r="D22" s="29"/>
      <c r="E22" s="84"/>
      <c r="F22" s="87"/>
      <c r="G22" s="87"/>
      <c r="H22" s="87"/>
      <c r="I22" s="86"/>
      <c r="J22" s="75"/>
      <c r="L22" s="29"/>
      <c r="M22" s="1">
        <v>1</v>
      </c>
      <c r="N22" s="34">
        <v>9.1999999999999993</v>
      </c>
      <c r="O22" s="34">
        <v>20</v>
      </c>
      <c r="P22" s="34"/>
      <c r="Q22" s="34"/>
      <c r="R22" s="32"/>
    </row>
    <row r="23" spans="1:18">
      <c r="A23" s="58" t="s">
        <v>59</v>
      </c>
      <c r="B23" s="59"/>
      <c r="C23" s="60">
        <f>59.3*AvCO*DilutionFactor</f>
        <v>12.471621580853819</v>
      </c>
      <c r="D23" s="29"/>
      <c r="E23" s="84"/>
      <c r="F23" s="87"/>
      <c r="G23" s="87"/>
      <c r="H23" s="87"/>
      <c r="I23" s="86"/>
      <c r="J23" s="75"/>
      <c r="L23" s="29"/>
      <c r="M23" s="1">
        <v>2</v>
      </c>
      <c r="N23" s="34">
        <v>7.3</v>
      </c>
      <c r="O23" s="34">
        <v>20</v>
      </c>
      <c r="P23" s="34"/>
      <c r="Q23" s="34"/>
      <c r="R23" s="32"/>
    </row>
    <row r="24" spans="1:18">
      <c r="A24" s="58" t="s">
        <v>60</v>
      </c>
      <c r="B24" s="61"/>
      <c r="C24" s="60">
        <f>100-COLoss-HCLoss</f>
        <v>98.270829940204393</v>
      </c>
      <c r="D24" s="29"/>
      <c r="E24" s="84"/>
      <c r="F24" s="87"/>
      <c r="G24" s="87"/>
      <c r="H24" s="87"/>
      <c r="I24" s="86"/>
      <c r="J24" s="75"/>
      <c r="L24" s="29"/>
      <c r="M24" s="1">
        <v>3</v>
      </c>
      <c r="N24" s="34">
        <v>6.3</v>
      </c>
      <c r="O24" s="34">
        <v>20</v>
      </c>
      <c r="P24" s="34"/>
      <c r="Q24" s="34"/>
      <c r="R24" s="32"/>
    </row>
    <row r="25" spans="1:18">
      <c r="A25" s="58" t="s">
        <v>61</v>
      </c>
      <c r="B25" s="59"/>
      <c r="C25" s="60">
        <f>100-DryGasLoss-BoilWaterLoss</f>
        <v>74.928559413652636</v>
      </c>
      <c r="D25" s="29"/>
      <c r="E25" s="84"/>
      <c r="F25" s="87"/>
      <c r="G25" s="87"/>
      <c r="H25" s="87"/>
      <c r="I25" s="86"/>
      <c r="J25" s="75"/>
      <c r="L25" s="29"/>
      <c r="M25" s="1">
        <v>4</v>
      </c>
      <c r="N25" s="34">
        <v>6.3</v>
      </c>
      <c r="O25" s="34">
        <v>20</v>
      </c>
      <c r="P25" s="34"/>
      <c r="Q25" s="34"/>
      <c r="R25" s="32"/>
    </row>
    <row r="26" spans="1:18">
      <c r="A26" s="62" t="s">
        <v>62</v>
      </c>
      <c r="B26" s="63"/>
      <c r="C26" s="64">
        <f>HTransEffic*CombustEffic/100</f>
        <v>73.632917198035599</v>
      </c>
      <c r="D26" s="29"/>
      <c r="E26" s="84"/>
      <c r="F26" s="87"/>
      <c r="G26" s="87"/>
      <c r="H26" s="87"/>
      <c r="I26" s="86"/>
      <c r="J26" s="75"/>
      <c r="L26" s="29"/>
      <c r="M26" s="1">
        <v>5</v>
      </c>
      <c r="N26" s="34">
        <v>6.3</v>
      </c>
      <c r="O26" s="34">
        <v>20</v>
      </c>
      <c r="P26" s="34"/>
      <c r="Q26" s="34"/>
      <c r="R26" s="32"/>
    </row>
    <row r="27" spans="1:18">
      <c r="A27" s="9" t="s">
        <v>29</v>
      </c>
      <c r="B27" s="10" t="s">
        <v>30</v>
      </c>
      <c r="C27" s="10" t="s">
        <v>31</v>
      </c>
      <c r="D27" s="10" t="s">
        <v>32</v>
      </c>
      <c r="E27" s="84"/>
      <c r="F27" s="87"/>
      <c r="G27" s="87"/>
      <c r="H27" s="87"/>
      <c r="I27" s="86"/>
      <c r="J27" s="75"/>
      <c r="L27" s="29"/>
      <c r="M27" s="1">
        <v>6</v>
      </c>
      <c r="N27" s="34">
        <v>5.7</v>
      </c>
      <c r="O27" s="34">
        <v>20</v>
      </c>
      <c r="P27" s="34"/>
      <c r="Q27" s="34"/>
      <c r="R27" s="32"/>
    </row>
    <row r="28" spans="1:18">
      <c r="A28" s="11" t="s">
        <v>33</v>
      </c>
      <c r="B28" s="12" t="s">
        <v>34</v>
      </c>
      <c r="C28" s="12" t="s">
        <v>34</v>
      </c>
      <c r="D28" s="12" t="s">
        <v>35</v>
      </c>
      <c r="E28" s="84"/>
      <c r="F28" s="87"/>
      <c r="G28" s="87"/>
      <c r="H28" s="87"/>
      <c r="I28" s="86"/>
      <c r="J28" s="75"/>
      <c r="L28" s="29"/>
      <c r="M28" s="1">
        <v>7</v>
      </c>
      <c r="N28" s="34">
        <v>5.6</v>
      </c>
      <c r="O28" s="34">
        <v>20</v>
      </c>
      <c r="P28" s="34"/>
      <c r="Q28" s="34"/>
      <c r="R28" s="32"/>
    </row>
    <row r="29" spans="1:18">
      <c r="A29" s="14">
        <v>1</v>
      </c>
      <c r="B29" s="45">
        <v>1</v>
      </c>
      <c r="C29" s="45">
        <v>1.0469999999999999</v>
      </c>
      <c r="D29" s="5">
        <f t="shared" ref="D29:D34" si="0">IF(FiltDirty-FiltClean&gt;0,FiltDirty-FiltClean,0)</f>
        <v>4.6999999999999931E-2</v>
      </c>
      <c r="E29" s="84"/>
      <c r="F29" s="87"/>
      <c r="G29" s="87"/>
      <c r="H29" s="87"/>
      <c r="I29" s="86"/>
      <c r="J29" s="75"/>
      <c r="L29" s="29"/>
      <c r="M29" s="1">
        <v>8</v>
      </c>
      <c r="N29" s="34">
        <v>5.2</v>
      </c>
      <c r="O29" s="34">
        <v>20</v>
      </c>
      <c r="P29" s="34"/>
      <c r="Q29" s="34"/>
      <c r="R29" s="32"/>
    </row>
    <row r="30" spans="1:18">
      <c r="A30" s="14">
        <v>2</v>
      </c>
      <c r="B30" s="45">
        <v>1.0059</v>
      </c>
      <c r="C30" s="45">
        <v>1.0074000000000001</v>
      </c>
      <c r="D30" s="5">
        <f t="shared" si="0"/>
        <v>1.5000000000000568E-3</v>
      </c>
      <c r="E30" s="84"/>
      <c r="F30" s="87"/>
      <c r="G30" s="87"/>
      <c r="H30" s="87"/>
      <c r="I30" s="86"/>
      <c r="J30" s="75"/>
      <c r="L30" s="29"/>
      <c r="M30" s="1">
        <v>9</v>
      </c>
      <c r="N30" s="34">
        <v>4.2</v>
      </c>
      <c r="O30" s="34">
        <v>20</v>
      </c>
      <c r="P30" s="34"/>
      <c r="Q30" s="34"/>
      <c r="R30" s="32"/>
    </row>
    <row r="31" spans="1:18">
      <c r="A31" s="14">
        <v>3</v>
      </c>
      <c r="B31" s="45"/>
      <c r="C31" s="45"/>
      <c r="D31" s="5">
        <f t="shared" si="0"/>
        <v>0</v>
      </c>
      <c r="E31" s="84"/>
      <c r="F31" s="87"/>
      <c r="G31" s="87"/>
      <c r="H31" s="87"/>
      <c r="I31" s="86"/>
      <c r="J31" s="75"/>
      <c r="L31" s="29"/>
      <c r="M31" s="1">
        <v>10</v>
      </c>
      <c r="N31" s="34"/>
      <c r="O31" s="34"/>
      <c r="P31" s="34"/>
      <c r="Q31" s="34"/>
      <c r="R31" s="32"/>
    </row>
    <row r="32" spans="1:18">
      <c r="A32" s="14">
        <v>4</v>
      </c>
      <c r="B32" s="45"/>
      <c r="C32" s="45"/>
      <c r="D32" s="5">
        <f t="shared" si="0"/>
        <v>0</v>
      </c>
      <c r="E32" s="84"/>
      <c r="F32" s="87"/>
      <c r="G32" s="87"/>
      <c r="H32" s="87"/>
      <c r="I32" s="86"/>
      <c r="J32" s="75"/>
      <c r="L32" s="29"/>
      <c r="M32" s="1">
        <v>11</v>
      </c>
      <c r="N32" s="34"/>
      <c r="O32" s="34"/>
      <c r="P32" s="34"/>
      <c r="Q32" s="34"/>
      <c r="R32" s="32"/>
    </row>
    <row r="33" spans="1:18">
      <c r="A33" s="14">
        <v>5</v>
      </c>
      <c r="B33" s="45"/>
      <c r="C33" s="45"/>
      <c r="D33" s="5">
        <f t="shared" si="0"/>
        <v>0</v>
      </c>
      <c r="E33" s="84"/>
      <c r="F33" s="85"/>
      <c r="G33" s="85"/>
      <c r="H33" s="85"/>
      <c r="I33" s="86"/>
      <c r="J33" s="75"/>
      <c r="L33" s="29"/>
      <c r="M33" s="1">
        <v>12</v>
      </c>
      <c r="N33" s="34"/>
      <c r="O33" s="34"/>
      <c r="P33" s="34"/>
      <c r="Q33" s="34"/>
      <c r="R33" s="32"/>
    </row>
    <row r="34" spans="1:18">
      <c r="A34" s="14">
        <v>6</v>
      </c>
      <c r="B34" s="45"/>
      <c r="C34" s="45"/>
      <c r="D34" s="5">
        <f t="shared" si="0"/>
        <v>0</v>
      </c>
      <c r="E34" s="84"/>
      <c r="F34" s="85"/>
      <c r="G34" s="85"/>
      <c r="H34" s="85"/>
      <c r="I34" s="86"/>
      <c r="J34" s="75"/>
      <c r="L34" s="29"/>
      <c r="M34" s="1">
        <v>13</v>
      </c>
      <c r="N34" s="34"/>
      <c r="O34" s="34"/>
      <c r="P34" s="34"/>
      <c r="Q34" s="34"/>
      <c r="R34" s="32"/>
    </row>
    <row r="35" spans="1:18">
      <c r="A35" s="15" t="s">
        <v>36</v>
      </c>
      <c r="B35" s="45">
        <v>0</v>
      </c>
      <c r="C35" s="45">
        <v>0</v>
      </c>
      <c r="D35" s="5"/>
      <c r="E35" s="84"/>
      <c r="F35" s="85"/>
      <c r="G35" s="85"/>
      <c r="H35" s="85"/>
      <c r="I35" s="86"/>
      <c r="J35" s="75"/>
      <c r="L35" s="29"/>
      <c r="M35" s="1">
        <v>14</v>
      </c>
      <c r="N35" s="34"/>
      <c r="O35" s="34"/>
      <c r="P35" s="34"/>
      <c r="Q35" s="34"/>
      <c r="R35" s="32"/>
    </row>
    <row r="36" spans="1:18">
      <c r="A36" s="16" t="s">
        <v>37</v>
      </c>
      <c r="B36" s="45">
        <v>0</v>
      </c>
      <c r="C36" s="45">
        <v>0</v>
      </c>
      <c r="D36" s="69"/>
      <c r="E36" s="84"/>
      <c r="F36" s="85"/>
      <c r="G36" s="85"/>
      <c r="H36" s="85"/>
      <c r="I36" s="86"/>
      <c r="J36" s="75"/>
      <c r="L36" s="29"/>
      <c r="M36" s="1">
        <v>15</v>
      </c>
      <c r="N36" s="34"/>
      <c r="O36" s="34"/>
      <c r="P36" s="34"/>
      <c r="Q36" s="34"/>
      <c r="R36" s="32"/>
    </row>
    <row r="37" spans="1:18" ht="13.5" thickBot="1">
      <c r="A37" s="80"/>
      <c r="B37" s="5" t="s">
        <v>38</v>
      </c>
      <c r="C37" s="5"/>
      <c r="D37" s="5">
        <f>+COUNT(FiltClean)*(AVERAGE(CleanControl)-AVERAGE(DirtyControl))</f>
        <v>0</v>
      </c>
      <c r="E37" s="84"/>
      <c r="F37" s="85"/>
      <c r="G37" s="85"/>
      <c r="H37" s="85"/>
      <c r="I37" s="86"/>
      <c r="J37" s="75"/>
      <c r="L37" s="29"/>
      <c r="M37" s="1">
        <v>16</v>
      </c>
      <c r="N37" s="34"/>
      <c r="O37" s="34"/>
      <c r="P37" s="34"/>
      <c r="Q37" s="34"/>
      <c r="R37" s="32"/>
    </row>
    <row r="38" spans="1:18" ht="13.5" thickBot="1">
      <c r="A38" s="80"/>
      <c r="B38" s="8" t="s">
        <v>39</v>
      </c>
      <c r="C38" s="7"/>
      <c r="D38" s="7">
        <f>SUM(D29:D34)+D37</f>
        <v>4.8499999999999988E-2</v>
      </c>
      <c r="E38" s="84"/>
      <c r="F38" s="85"/>
      <c r="G38" s="85"/>
      <c r="H38" s="85"/>
      <c r="I38" s="86"/>
      <c r="J38" s="75"/>
      <c r="L38" s="29"/>
      <c r="M38" s="1">
        <v>17</v>
      </c>
      <c r="N38" s="34"/>
      <c r="O38" s="34"/>
      <c r="P38" s="34"/>
      <c r="Q38" s="34"/>
      <c r="R38" s="32"/>
    </row>
    <row r="39" spans="1:18">
      <c r="A39" s="91"/>
      <c r="B39" s="4"/>
      <c r="C39" s="4"/>
      <c r="D39" s="92"/>
      <c r="E39" s="76"/>
      <c r="F39" s="85"/>
      <c r="G39" s="85"/>
      <c r="H39" s="85"/>
      <c r="I39" s="86"/>
      <c r="J39" s="70"/>
      <c r="L39" s="29"/>
      <c r="M39" s="1">
        <v>18</v>
      </c>
      <c r="N39" s="34"/>
      <c r="O39" s="34"/>
      <c r="P39" s="34"/>
      <c r="Q39" s="34"/>
      <c r="R39" s="32"/>
    </row>
    <row r="40" spans="1:18">
      <c r="A40" s="4"/>
      <c r="B40" s="4"/>
      <c r="C40" s="4"/>
      <c r="D40" s="92"/>
      <c r="E40" s="76"/>
      <c r="F40" s="85"/>
      <c r="G40" s="85"/>
      <c r="H40" s="85"/>
      <c r="I40" s="86"/>
      <c r="J40" s="70"/>
      <c r="L40" s="29"/>
      <c r="M40" s="1">
        <v>19</v>
      </c>
      <c r="N40" s="34"/>
      <c r="O40" s="34"/>
      <c r="P40" s="34"/>
      <c r="Q40" s="34"/>
      <c r="R40" s="32"/>
    </row>
    <row r="41" spans="1:18">
      <c r="A41" s="93"/>
      <c r="B41" s="4"/>
      <c r="C41" s="4"/>
      <c r="D41" s="92"/>
      <c r="E41" s="76"/>
      <c r="F41" s="85"/>
      <c r="G41" s="85"/>
      <c r="H41" s="85"/>
      <c r="I41" s="86"/>
      <c r="J41" s="70"/>
      <c r="N41" t="s">
        <v>44</v>
      </c>
      <c r="P41" s="1">
        <v>1</v>
      </c>
      <c r="Q41" s="1" t="s">
        <v>45</v>
      </c>
    </row>
    <row r="42" spans="1:18">
      <c r="A42" s="91"/>
      <c r="B42" s="4"/>
      <c r="C42" s="4"/>
      <c r="D42" s="92"/>
      <c r="E42" s="76"/>
      <c r="F42" s="85"/>
      <c r="G42" s="85"/>
      <c r="H42" s="85"/>
      <c r="I42" s="86"/>
      <c r="J42" s="70"/>
      <c r="N42"/>
      <c r="P42" s="1">
        <v>2</v>
      </c>
      <c r="Q42" s="1" t="s">
        <v>46</v>
      </c>
    </row>
    <row r="43" spans="1:18">
      <c r="A43" s="91"/>
      <c r="B43" s="91"/>
      <c r="C43" s="91"/>
      <c r="D43" s="91"/>
      <c r="E43" s="76"/>
      <c r="F43" s="85"/>
      <c r="G43" s="85"/>
      <c r="H43" s="85"/>
      <c r="I43" s="86"/>
      <c r="J43" s="70"/>
      <c r="N43"/>
      <c r="P43" s="1">
        <v>3</v>
      </c>
      <c r="Q43" s="1" t="s">
        <v>47</v>
      </c>
    </row>
    <row r="44" spans="1:18">
      <c r="A44" s="93"/>
      <c r="B44" s="91"/>
      <c r="C44" s="91"/>
      <c r="D44" s="91"/>
      <c r="E44" s="76"/>
      <c r="F44" s="85"/>
      <c r="G44" s="85"/>
      <c r="H44" s="85"/>
      <c r="I44" s="86"/>
      <c r="J44" s="70"/>
      <c r="N44"/>
      <c r="P44" s="1">
        <v>4</v>
      </c>
      <c r="Q44" s="1" t="s">
        <v>48</v>
      </c>
    </row>
    <row r="45" spans="1:18">
      <c r="A45" s="93"/>
      <c r="B45" s="91"/>
      <c r="C45" s="91"/>
      <c r="D45" s="91"/>
      <c r="E45" s="76"/>
      <c r="F45" s="85"/>
      <c r="G45" s="85"/>
      <c r="H45" s="85"/>
      <c r="I45" s="86"/>
      <c r="J45" s="70"/>
      <c r="P45" s="1">
        <v>5</v>
      </c>
      <c r="Q45" s="1" t="s">
        <v>65</v>
      </c>
    </row>
    <row r="46" spans="1:18">
      <c r="A46" s="93"/>
      <c r="B46" s="91"/>
      <c r="C46" s="91"/>
      <c r="D46" s="91"/>
      <c r="E46" s="76"/>
      <c r="F46" s="85"/>
      <c r="G46" s="85"/>
      <c r="H46" s="85"/>
      <c r="I46" s="86"/>
      <c r="J46" s="70"/>
    </row>
    <row r="47" spans="1:18">
      <c r="A47" s="93"/>
      <c r="B47" s="93"/>
      <c r="C47" s="93"/>
      <c r="D47" s="93"/>
      <c r="E47" s="77"/>
      <c r="F47" s="102"/>
      <c r="G47" s="102"/>
      <c r="H47" s="102"/>
      <c r="I47" s="103"/>
      <c r="J47" s="71"/>
    </row>
    <row r="48" spans="1:18">
      <c r="G48" s="3"/>
      <c r="J48" s="2"/>
    </row>
    <row r="49" spans="1:10">
      <c r="J49" s="2"/>
    </row>
    <row r="50" spans="1:10">
      <c r="A50" s="2"/>
      <c r="B50" s="2"/>
      <c r="C50" s="2"/>
      <c r="D50" s="2"/>
      <c r="E50" s="2"/>
      <c r="F50" s="2"/>
      <c r="G50" s="2"/>
      <c r="H50" s="2"/>
    </row>
    <row r="51" spans="1:10">
      <c r="A51" s="2"/>
      <c r="B51" s="2"/>
      <c r="C51" s="2"/>
      <c r="D51" s="2"/>
      <c r="E51" s="2"/>
      <c r="F51" s="2"/>
      <c r="G51" s="2"/>
      <c r="H51" s="2"/>
    </row>
    <row r="52" spans="1:10">
      <c r="A52" s="2"/>
      <c r="B52" s="2"/>
      <c r="C52" s="2"/>
      <c r="D52" s="2"/>
      <c r="E52" s="2"/>
      <c r="F52" s="2"/>
      <c r="G52" s="2"/>
      <c r="H52" s="2"/>
    </row>
    <row r="53" spans="1:10">
      <c r="A53" s="2"/>
      <c r="B53" s="2"/>
      <c r="C53" s="2"/>
      <c r="D53" s="2"/>
      <c r="E53" s="2"/>
      <c r="F53" s="2"/>
      <c r="G53" s="2"/>
      <c r="H53" s="2"/>
    </row>
    <row r="54" spans="1:10">
      <c r="A54" s="2"/>
      <c r="B54" s="2"/>
      <c r="C54" s="2"/>
      <c r="D54" s="2"/>
      <c r="E54" s="2"/>
      <c r="F54" s="2"/>
      <c r="G54" s="2"/>
      <c r="H54" s="2"/>
    </row>
    <row r="55" spans="1:10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L12:Q12"/>
    <mergeCell ref="L6:Q6"/>
    <mergeCell ref="A1:J1"/>
    <mergeCell ref="L1:Q1"/>
  </mergeCells>
  <phoneticPr fontId="7" type="noConversion"/>
  <printOptions horizontalCentered="1" verticalCentered="1" gridLines="1" gridLinesSet="0"/>
  <pageMargins left="0.75" right="0.75" top="0.59" bottom="0.62" header="0.5" footer="0.5"/>
  <pageSetup scale="90" orientation="portrait" horizontalDpi="4294967292" verticalDpi="4294967292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56</vt:i4>
      </vt:variant>
    </vt:vector>
  </HeadingPairs>
  <TitlesOfParts>
    <vt:vector size="57" baseType="lpstr">
      <vt:lpstr>HK-D01</vt:lpstr>
      <vt:lpstr>'HK-D01'!_AvO2</vt:lpstr>
      <vt:lpstr>'HK-D01'!Ambient</vt:lpstr>
      <vt:lpstr>'HK-D01'!AmbientTemperature</vt:lpstr>
      <vt:lpstr>'HK-D01'!AvCO</vt:lpstr>
      <vt:lpstr>'HK-D01'!AvMoisture</vt:lpstr>
      <vt:lpstr>'HK-D01'!AvStackTemp</vt:lpstr>
      <vt:lpstr>'HK-D01'!BoilWaterLoss</vt:lpstr>
      <vt:lpstr>'HK-D01'!BurnRateDry</vt:lpstr>
      <vt:lpstr>'HK-D01'!Catch</vt:lpstr>
      <vt:lpstr>'HK-D01'!Circumf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'HK-D01'!Density</vt:lpstr>
      <vt:lpstr>'HK-D01'!DilutionFactor</vt:lpstr>
      <vt:lpstr>'HK-D01'!DirtyControl</vt:lpstr>
      <vt:lpstr>'HK-D01'!DryGasLoss</vt:lpstr>
      <vt:lpstr>'HK-D01'!FiltClean</vt:lpstr>
      <vt:lpstr>'HK-D01'!FiltDirty</vt:lpstr>
      <vt:lpstr>'HK-D01'!FuelConfig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'HK-D01'!Length</vt:lpstr>
      <vt:lpstr>'HK-D01'!Moist</vt:lpstr>
      <vt:lpstr>'HK-D01'!Moisture</vt:lpstr>
      <vt:lpstr>'HK-D01'!NumberOfPieces</vt:lpstr>
      <vt:lpstr>'HK-D01'!Ocalc</vt:lpstr>
      <vt:lpstr>'HK-D01'!Odiff</vt:lpstr>
      <vt:lpstr>'HK-D01'!Oxy</vt:lpstr>
      <vt:lpstr>'HK-D01'!PcNum</vt:lpstr>
      <vt:lpstr>'HK-D01'!Print_Area</vt:lpstr>
      <vt:lpstr>'HK-D01'!RLength</vt:lpstr>
      <vt:lpstr>'HK-D01'!RunLength</vt:lpstr>
      <vt:lpstr>'HK-D01'!RunNumber</vt:lpstr>
      <vt:lpstr>'HK-D01'!StackTemp</vt:lpstr>
      <vt:lpstr>'HK-D01'!StackTempFactor</vt:lpstr>
      <vt:lpstr>'HK-D01'!StakTemp</vt:lpstr>
      <vt:lpstr>'HK-D01'!StartTime</vt:lpstr>
      <vt:lpstr>'HK-D01'!TimeSinceLast</vt:lpstr>
      <vt:lpstr>'HK-D01'!TypeFuel</vt:lpstr>
      <vt:lpstr>'HK-D01'!UnburnedFuel</vt:lpstr>
      <vt:lpstr>'HK-D01'!UnFuel</vt:lpstr>
      <vt:lpstr>'HK-D01'!Weight</vt:lpstr>
      <vt:lpstr>'HK-D01'!Wt_x_Mois</vt:lpstr>
      <vt:lpstr>'HK-D01'!WtFuel</vt:lpstr>
      <vt:lpstr>'HK-D01'!WtKindl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Norbert</cp:lastModifiedBy>
  <dcterms:created xsi:type="dcterms:W3CDTF">2005-03-05T21:24:09Z</dcterms:created>
  <dcterms:modified xsi:type="dcterms:W3CDTF">2009-02-19T19:13:06Z</dcterms:modified>
</cp:coreProperties>
</file>