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'HK-D01'!$G$15:$G$47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E1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<sst xmlns="http://schemas.openxmlformats.org/spreadsheetml/2006/main" count="83" uniqueCount="75">
  <si>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</si>
  <si>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</si>
  <si>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</si>
  <si>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</si>
  <si>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</si>
  <si>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</si>
  <si>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</si>
  <si>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</si>
  <si>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</si>
  <si>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</si>
  <si>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</si>
  <si>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</si>
  <si>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</si>
  <si>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</si>
  <si>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</si>
  <si>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</si>
  <si>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</si>
  <si>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</si>
  <si>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</si>
  <si>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</si>
  <si>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</si>
  <si>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</si>
  <si>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</si>
  <si>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</si>
  <si>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</si>
  <si>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</si>
  <si>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</si>
  <si>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</si>
  <si>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</si>
  <si>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</si>
  <si>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</si>
  <si>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</si>
  <si>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</si>
  <si>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</si>
  <si>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</si>
  <si>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</si>
  <si>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</si>
  <si>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</si>
  <si>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</si>
  <si>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</si>
  <si>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</si>
  <si>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</si>
  <si>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</si>
  <si>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</si>
  <si>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</si>
  <si>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</si>
  <si>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</si>
  <si>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</si>
  <si>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</si>
  <si>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</si>
  <si>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</si>
  <si>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</si>
  <si>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</si>
  <si>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</si>
  <si>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</si>
  <si>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</si>
  <si>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</si>
  <si>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</si>
  <si>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</si>
  <si>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</si>
  <si>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</si>
  <si>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</si>
  <si>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</si>
  <si>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</si>
  <si>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</si>
  <si>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</si>
  <si>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</si>
  <si>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</si>
  <si>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</si>
  <si>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</si>
  <si>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</si>
  <si>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Revised Jan 7/08</t>
  </si>
  <si>
    <t>MxOkMp</t>
  </si>
  <si>
    <t>HKJ-02</t>
  </si>
  <si>
    <t>CO% x100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</si>
</sst>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8015704"/>
        <c:axId val="5032473"/>
      </c:lineChart>
      <c:catAx>
        <c:axId val="801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032473"/>
        <c:crosses val="autoZero"/>
        <c:auto val="0"/>
        <c:lblOffset val="100"/>
        <c:tickLblSkip val="2"/>
        <c:noMultiLvlLbl val="0"/>
      </c:catAx>
      <c:valAx>
        <c:axId val="503247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8015704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29900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4" width="9.140625" style="1" customWidth="1"/>
    <col min="15" max="15" width="9.57421875" style="1" bestFit="1" customWidth="1"/>
    <col min="16" max="16384" width="9.140625" style="1" customWidth="1"/>
  </cols>
  <sheetData>
    <row r="1" spans="1:17" ht="18" customHeight="1" outlineLevel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  <c r="K1" s="2"/>
      <c r="L1" s="112" t="s">
        <v>1</v>
      </c>
      <c r="M1" s="113"/>
      <c r="N1" s="113"/>
      <c r="O1" s="113"/>
      <c r="P1" s="113"/>
      <c r="Q1" s="114"/>
    </row>
    <row r="2" spans="1:21" ht="15.75" outlineLevel="1">
      <c r="A2" s="1" t="s">
        <v>71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HKJ-02</v>
      </c>
      <c r="D3" s="29"/>
      <c r="E3" s="23" t="s">
        <v>69</v>
      </c>
      <c r="F3" s="82" t="str">
        <f>Q8</f>
        <v>HK</v>
      </c>
      <c r="G3" s="13"/>
      <c r="H3" s="13" t="s">
        <v>5</v>
      </c>
      <c r="I3" s="25"/>
      <c r="J3" s="101">
        <f>DATE</f>
        <v>39452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16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>
        <f>AmbientTemperature</f>
        <v>32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60.125</v>
      </c>
      <c r="D5" s="29"/>
      <c r="E5" s="2" t="s">
        <v>12</v>
      </c>
      <c r="F5" s="20"/>
      <c r="G5" s="18">
        <f>(StartTime)</f>
        <v>0.48333333333333334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2.5</v>
      </c>
      <c r="D6" s="29"/>
      <c r="E6" s="23" t="s">
        <v>16</v>
      </c>
      <c r="F6" s="13"/>
      <c r="G6" s="13"/>
      <c r="H6" s="13"/>
      <c r="I6" s="13"/>
      <c r="J6" s="24"/>
      <c r="K6"/>
      <c r="L6" s="109" t="s">
        <v>14</v>
      </c>
      <c r="M6" s="110"/>
      <c r="N6" s="110"/>
      <c r="O6" s="110"/>
      <c r="P6" s="110"/>
      <c r="Q6" s="111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MxOkMp</v>
      </c>
      <c r="I7" s="30"/>
      <c r="J7" s="30"/>
      <c r="K7"/>
      <c r="L7" t="s">
        <v>4</v>
      </c>
      <c r="M7"/>
      <c r="N7" s="55" t="s">
        <v>73</v>
      </c>
      <c r="O7" s="45" t="s">
        <v>5</v>
      </c>
      <c r="P7" s="45"/>
      <c r="Q7" s="81">
        <v>39452</v>
      </c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24</v>
      </c>
      <c r="O8" s="45" t="s">
        <v>68</v>
      </c>
      <c r="P8" s="45"/>
      <c r="Q8" s="55" t="s">
        <v>70</v>
      </c>
    </row>
    <row r="9" spans="1:17" ht="12.75" outlineLevel="1">
      <c r="A9" s="65" t="s">
        <v>21</v>
      </c>
      <c r="B9" s="65"/>
      <c r="C9" s="35">
        <f>(COUNT(StackTemp)-1)/12</f>
        <v>2.0833333333333335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0.48333333333333334</v>
      </c>
      <c r="O9" s="45" t="s">
        <v>9</v>
      </c>
      <c r="P9" s="45"/>
      <c r="Q9" s="36">
        <v>32</v>
      </c>
    </row>
    <row r="10" spans="1:17" ht="12.75" outlineLevel="1">
      <c r="A10" s="65" t="s">
        <v>23</v>
      </c>
      <c r="B10" s="65"/>
      <c r="C10" s="32">
        <f>AVERAGE(StackTemp)</f>
        <v>265.5576923076923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6">
        <f>AVERAGE(Oxy)/10</f>
        <v>14.244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0.20354615384615385</v>
      </c>
      <c r="D12" s="29"/>
      <c r="E12" s="23" t="s">
        <v>26</v>
      </c>
      <c r="F12" s="13"/>
      <c r="G12" s="13"/>
      <c r="H12" s="23"/>
      <c r="I12" s="13"/>
      <c r="J12" s="24"/>
      <c r="K12"/>
      <c r="L12" s="109" t="s">
        <v>16</v>
      </c>
      <c r="M12" s="110"/>
      <c r="N12" s="110"/>
      <c r="O12" s="110"/>
      <c r="P12" s="110"/>
      <c r="Q12" s="111"/>
    </row>
    <row r="13" spans="1:17" ht="12.75">
      <c r="A13" s="65" t="s">
        <v>28</v>
      </c>
      <c r="B13" s="65"/>
      <c r="C13" s="77">
        <f>SQRT(528/(460+AvStackTemp))</f>
        <v>0.8530627646712785</v>
      </c>
      <c r="D13" s="83"/>
      <c r="E13" s="100" t="s">
        <v>29</v>
      </c>
      <c r="F13" s="102" t="s">
        <v>30</v>
      </c>
      <c r="G13" s="102" t="s">
        <v>31</v>
      </c>
      <c r="H13" s="92" t="s">
        <v>74</v>
      </c>
      <c r="I13" s="92" t="s">
        <v>32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34</v>
      </c>
      <c r="B14" s="65"/>
      <c r="C14" s="77">
        <f>20.9/(20.9-AvO2)</f>
        <v>3.1400240384615388</v>
      </c>
      <c r="D14" s="29"/>
      <c r="E14" s="103">
        <v>0</v>
      </c>
      <c r="F14" s="104">
        <v>116.2</v>
      </c>
      <c r="G14" s="104">
        <v>212</v>
      </c>
      <c r="H14" s="104">
        <v>0</v>
      </c>
      <c r="I14" s="105">
        <v>0</v>
      </c>
      <c r="J14" s="93"/>
      <c r="L14" s="1" t="s">
        <v>33</v>
      </c>
      <c r="N14" s="64" t="s">
        <v>72</v>
      </c>
      <c r="O14" s="108">
        <v>2321</v>
      </c>
      <c r="P14" s="54"/>
      <c r="Q14" s="58"/>
    </row>
    <row r="15" spans="1:17" ht="12.75">
      <c r="A15" s="65" t="s">
        <v>35</v>
      </c>
      <c r="B15" s="65"/>
      <c r="C15" s="76">
        <f>((WtFuel-(UnburnedFuel*(1+AvMoisture/100)))/RunLength)*(1-(AvMoisture/100))/2.2</f>
        <v>11.019272727272726</v>
      </c>
      <c r="D15" s="29"/>
      <c r="E15" s="103">
        <v>5</v>
      </c>
      <c r="F15" s="104">
        <v>212.4</v>
      </c>
      <c r="G15" s="104">
        <v>153</v>
      </c>
      <c r="H15" s="104">
        <v>7.73</v>
      </c>
      <c r="I15" s="105">
        <v>0</v>
      </c>
      <c r="J15" s="94"/>
      <c r="L15" s="29"/>
      <c r="M15" s="29"/>
      <c r="N15" s="29"/>
      <c r="O15" s="57"/>
      <c r="P15" s="54"/>
      <c r="Q15" s="58"/>
    </row>
    <row r="16" spans="1:17" ht="12.75">
      <c r="A16" s="65" t="s">
        <v>37</v>
      </c>
      <c r="B16" s="65"/>
      <c r="C16" s="76">
        <f>(8.05+0.0035*(AvStackTemp-70))+(2.58+0.00114*AvStackTemp)</f>
        <v>11.617187692307692</v>
      </c>
      <c r="D16" s="29"/>
      <c r="E16" s="103">
        <v>10</v>
      </c>
      <c r="F16" s="104">
        <v>239.7</v>
      </c>
      <c r="G16" s="104">
        <v>147</v>
      </c>
      <c r="H16" s="104">
        <v>10.99</v>
      </c>
      <c r="I16" s="105">
        <v>9.5</v>
      </c>
      <c r="J16" s="94"/>
      <c r="L16" s="2" t="s">
        <v>36</v>
      </c>
      <c r="M16" s="2"/>
      <c r="N16" s="56">
        <v>2.5</v>
      </c>
      <c r="O16" s="57"/>
      <c r="P16" s="54"/>
      <c r="Q16" s="58"/>
    </row>
    <row r="17" spans="1:17" ht="12.75">
      <c r="A17" s="65" t="s">
        <v>39</v>
      </c>
      <c r="B17" s="65"/>
      <c r="C17" s="76">
        <f>gmKgCO*9.75/86</f>
        <v>4.296914687482531</v>
      </c>
      <c r="D17" s="29"/>
      <c r="E17" s="103">
        <v>15</v>
      </c>
      <c r="F17" s="104">
        <v>250.1</v>
      </c>
      <c r="G17" s="104">
        <v>146</v>
      </c>
      <c r="H17" s="104">
        <v>18.76</v>
      </c>
      <c r="I17" s="105">
        <v>17.1</v>
      </c>
      <c r="J17" s="94"/>
      <c r="L17" s="1" t="s">
        <v>38</v>
      </c>
      <c r="N17" s="56">
        <v>0</v>
      </c>
      <c r="O17" s="59"/>
      <c r="P17" s="60"/>
      <c r="Q17" s="61"/>
    </row>
    <row r="18" spans="1:17" ht="12.75">
      <c r="A18" s="65" t="s">
        <v>40</v>
      </c>
      <c r="B18" s="65"/>
      <c r="C18" s="76">
        <f>gmKgCondar*33/86</f>
        <v>0.25453602299948364</v>
      </c>
      <c r="D18" s="29"/>
      <c r="E18" s="103">
        <v>20</v>
      </c>
      <c r="F18" s="104">
        <v>249.7</v>
      </c>
      <c r="G18" s="104">
        <v>126</v>
      </c>
      <c r="H18" s="104">
        <v>38.82</v>
      </c>
      <c r="I18" s="105">
        <v>17.2</v>
      </c>
      <c r="J18" s="94"/>
      <c r="L18" s="29"/>
      <c r="M18" s="29"/>
      <c r="N18" s="29"/>
      <c r="O18" s="29"/>
      <c r="P18" s="29"/>
      <c r="Q18" s="29"/>
    </row>
    <row r="19" spans="1:17" ht="12.75">
      <c r="A19" s="65" t="s">
        <v>41</v>
      </c>
      <c r="B19" s="65"/>
      <c r="C19" s="76">
        <f>((1.5*DilutionFactor*(AvStackTemp-70))/8600)*100</f>
        <v>10.710276536375913</v>
      </c>
      <c r="D19" s="29"/>
      <c r="E19" s="103">
        <v>25</v>
      </c>
      <c r="F19" s="104">
        <v>261.6</v>
      </c>
      <c r="G19" s="104">
        <v>123</v>
      </c>
      <c r="H19" s="104">
        <v>47.48</v>
      </c>
      <c r="I19" s="105">
        <v>24.5</v>
      </c>
      <c r="J19" s="94"/>
      <c r="L19" s="29"/>
      <c r="M19" s="29"/>
      <c r="N19" s="29"/>
      <c r="O19" s="29"/>
      <c r="P19" s="29"/>
      <c r="Q19" s="29"/>
    </row>
    <row r="20" spans="1:17" ht="15">
      <c r="A20" s="78" t="s">
        <v>43</v>
      </c>
      <c r="B20" s="79"/>
      <c r="C20" s="79">
        <v>0.0494</v>
      </c>
      <c r="D20" s="29"/>
      <c r="E20" s="103">
        <v>30</v>
      </c>
      <c r="F20" s="104">
        <v>286.8</v>
      </c>
      <c r="G20" s="104">
        <v>121</v>
      </c>
      <c r="H20" s="104">
        <v>32.04</v>
      </c>
      <c r="I20" s="105">
        <v>25.7</v>
      </c>
      <c r="J20" s="94"/>
      <c r="L20" s="29"/>
      <c r="M20" s="27" t="s">
        <v>42</v>
      </c>
      <c r="N20" s="31"/>
      <c r="O20" s="31"/>
      <c r="P20" s="31"/>
      <c r="Q20" s="31"/>
    </row>
    <row r="21" spans="1:17" ht="12.75">
      <c r="A21" s="66" t="s">
        <v>49</v>
      </c>
      <c r="B21" s="67"/>
      <c r="C21" s="68">
        <f>(Catch/RunLength)*3.04*(DilutionFactor)/(0.4*StackTempFactor)</f>
        <v>0.6633363023622907</v>
      </c>
      <c r="D21" s="29"/>
      <c r="E21" s="103">
        <v>35</v>
      </c>
      <c r="F21" s="104">
        <v>269.8</v>
      </c>
      <c r="G21" s="104">
        <v>136</v>
      </c>
      <c r="H21" s="104">
        <v>25.14</v>
      </c>
      <c r="I21" s="105">
        <v>32.4</v>
      </c>
      <c r="J21" s="94"/>
      <c r="L21" s="29"/>
      <c r="M21" s="23" t="s">
        <v>44</v>
      </c>
      <c r="N21" s="13" t="s">
        <v>45</v>
      </c>
      <c r="O21" s="13" t="s">
        <v>46</v>
      </c>
      <c r="P21" s="13" t="s">
        <v>47</v>
      </c>
      <c r="Q21" s="24" t="s">
        <v>48</v>
      </c>
    </row>
    <row r="22" spans="1:17" ht="12.75">
      <c r="A22" s="69" t="s">
        <v>50</v>
      </c>
      <c r="B22" s="70"/>
      <c r="C22" s="71">
        <f>59.3*AvCO*DilutionFactor</f>
        <v>37.9009910895895</v>
      </c>
      <c r="D22" s="29"/>
      <c r="E22" s="103">
        <v>40</v>
      </c>
      <c r="F22" s="106">
        <v>296.9</v>
      </c>
      <c r="G22" s="106">
        <v>134</v>
      </c>
      <c r="H22" s="106">
        <v>19.61</v>
      </c>
      <c r="I22" s="105">
        <v>36.7</v>
      </c>
      <c r="J22" s="94"/>
      <c r="L22" s="29"/>
      <c r="M22" s="1">
        <v>1</v>
      </c>
      <c r="N22" s="39">
        <v>8</v>
      </c>
      <c r="O22" s="39">
        <v>16</v>
      </c>
      <c r="P22" s="39"/>
      <c r="Q22" s="39"/>
    </row>
    <row r="23" spans="1:17" ht="12.75">
      <c r="A23" s="69" t="s">
        <v>51</v>
      </c>
      <c r="B23" s="72"/>
      <c r="C23" s="71">
        <f>100-COLoss-HCLoss</f>
        <v>95.44854928951798</v>
      </c>
      <c r="D23" s="29"/>
      <c r="E23" s="103">
        <v>45</v>
      </c>
      <c r="F23" s="106">
        <v>305.6</v>
      </c>
      <c r="G23" s="106">
        <v>133</v>
      </c>
      <c r="H23" s="106">
        <v>15.24</v>
      </c>
      <c r="I23" s="105">
        <v>38.4</v>
      </c>
      <c r="J23" s="94"/>
      <c r="L23" s="29"/>
      <c r="M23" s="1">
        <v>2</v>
      </c>
      <c r="N23" s="39">
        <v>5.5</v>
      </c>
      <c r="O23" s="39">
        <v>16</v>
      </c>
      <c r="P23" s="39"/>
      <c r="Q23" s="39"/>
    </row>
    <row r="24" spans="1:17" ht="12.75">
      <c r="A24" s="69" t="s">
        <v>52</v>
      </c>
      <c r="B24" s="70"/>
      <c r="C24" s="71">
        <f>100-DryGasLoss-BoilWaterLoss</f>
        <v>77.67253577131639</v>
      </c>
      <c r="D24" s="29"/>
      <c r="E24" s="103">
        <v>50</v>
      </c>
      <c r="F24" s="106">
        <v>278</v>
      </c>
      <c r="G24" s="106">
        <v>133</v>
      </c>
      <c r="H24" s="106">
        <v>15.08</v>
      </c>
      <c r="I24" s="105">
        <v>41.8</v>
      </c>
      <c r="J24" s="94"/>
      <c r="L24" s="29"/>
      <c r="M24" s="1">
        <v>3</v>
      </c>
      <c r="N24" s="39">
        <v>8.25</v>
      </c>
      <c r="O24" s="39">
        <v>16</v>
      </c>
      <c r="P24" s="39"/>
      <c r="Q24" s="39"/>
    </row>
    <row r="25" spans="1:17" ht="12.75">
      <c r="A25" s="73" t="s">
        <v>53</v>
      </c>
      <c r="B25" s="74"/>
      <c r="C25" s="75">
        <f>HTransEffic*CombustEffic/100</f>
        <v>74.13730859010342</v>
      </c>
      <c r="D25" s="29"/>
      <c r="E25" s="103">
        <v>55</v>
      </c>
      <c r="F25" s="106">
        <v>282</v>
      </c>
      <c r="G25" s="106">
        <v>138</v>
      </c>
      <c r="H25" s="106">
        <v>12.24</v>
      </c>
      <c r="I25" s="105">
        <v>43.5</v>
      </c>
      <c r="J25" s="94"/>
      <c r="L25" s="29"/>
      <c r="M25" s="1">
        <v>4</v>
      </c>
      <c r="N25" s="39">
        <v>5.75</v>
      </c>
      <c r="O25" s="39">
        <v>16</v>
      </c>
      <c r="P25" s="39"/>
      <c r="Q25" s="39"/>
    </row>
    <row r="26" spans="1:17" ht="12.75">
      <c r="A26" s="9" t="s">
        <v>54</v>
      </c>
      <c r="B26" s="10" t="s">
        <v>55</v>
      </c>
      <c r="C26" s="10" t="s">
        <v>56</v>
      </c>
      <c r="D26" s="10" t="s">
        <v>57</v>
      </c>
      <c r="E26" s="103">
        <v>60</v>
      </c>
      <c r="F26" s="106">
        <v>282.9</v>
      </c>
      <c r="G26" s="106">
        <v>141</v>
      </c>
      <c r="H26" s="106">
        <v>13.09</v>
      </c>
      <c r="I26" s="105">
        <v>50</v>
      </c>
      <c r="J26" s="94"/>
      <c r="L26" s="29"/>
      <c r="M26" s="1">
        <v>5</v>
      </c>
      <c r="N26" s="39">
        <v>6.125</v>
      </c>
      <c r="O26" s="39">
        <v>16</v>
      </c>
      <c r="P26" s="39"/>
      <c r="Q26" s="39"/>
    </row>
    <row r="27" spans="1:17" ht="12.75">
      <c r="A27" s="11" t="s">
        <v>58</v>
      </c>
      <c r="B27" s="12" t="s">
        <v>59</v>
      </c>
      <c r="C27" s="12" t="s">
        <v>59</v>
      </c>
      <c r="D27" s="12" t="s">
        <v>60</v>
      </c>
      <c r="E27" s="103">
        <v>65</v>
      </c>
      <c r="F27" s="106">
        <v>287.4</v>
      </c>
      <c r="G27" s="106">
        <v>144</v>
      </c>
      <c r="H27" s="106">
        <v>12.99</v>
      </c>
      <c r="I27" s="105">
        <v>53.7</v>
      </c>
      <c r="J27" s="94"/>
      <c r="L27" s="29"/>
      <c r="M27" s="1">
        <v>6</v>
      </c>
      <c r="N27" s="39">
        <v>7.875</v>
      </c>
      <c r="O27" s="39">
        <v>16</v>
      </c>
      <c r="P27" s="39"/>
      <c r="Q27" s="39"/>
    </row>
    <row r="28" spans="1:17" ht="12.75">
      <c r="A28" s="14">
        <v>1</v>
      </c>
      <c r="B28" s="55">
        <v>1.0108</v>
      </c>
      <c r="C28" s="55">
        <v>1.0574</v>
      </c>
      <c r="D28" s="5">
        <f aca="true" t="shared" si="0" ref="D28:D33">IF(FiltDirty-FiltClean&gt;0,FiltDirty-FiltClean,0)</f>
        <v>0.046599999999999975</v>
      </c>
      <c r="E28" s="103">
        <v>70</v>
      </c>
      <c r="F28" s="106">
        <v>286.4</v>
      </c>
      <c r="G28" s="106">
        <v>148</v>
      </c>
      <c r="H28" s="106">
        <v>11.9</v>
      </c>
      <c r="I28" s="105">
        <v>54.3</v>
      </c>
      <c r="J28" s="94"/>
      <c r="L28" s="29"/>
      <c r="M28" s="1">
        <v>7</v>
      </c>
      <c r="N28" s="39">
        <v>8.125</v>
      </c>
      <c r="O28" s="39">
        <v>16</v>
      </c>
      <c r="P28" s="39"/>
      <c r="Q28" s="39"/>
    </row>
    <row r="29" spans="1:17" ht="12.75">
      <c r="A29" s="14">
        <v>2</v>
      </c>
      <c r="B29" s="55">
        <v>1.01</v>
      </c>
      <c r="C29" s="55">
        <v>1.0128</v>
      </c>
      <c r="D29" s="5">
        <f t="shared" si="0"/>
        <v>0.0027999999999999137</v>
      </c>
      <c r="E29" s="103">
        <v>75</v>
      </c>
      <c r="F29" s="106">
        <v>289.4</v>
      </c>
      <c r="G29" s="106">
        <v>150</v>
      </c>
      <c r="H29" s="106">
        <v>12.97</v>
      </c>
      <c r="I29" s="105">
        <v>49.3</v>
      </c>
      <c r="J29" s="94"/>
      <c r="L29" s="29"/>
      <c r="M29" s="1">
        <v>8</v>
      </c>
      <c r="N29" s="39">
        <v>8</v>
      </c>
      <c r="O29" s="39">
        <v>16</v>
      </c>
      <c r="P29" s="39"/>
      <c r="Q29" s="39"/>
    </row>
    <row r="30" spans="1:17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291</v>
      </c>
      <c r="G30" s="106">
        <v>131</v>
      </c>
      <c r="H30" s="106">
        <v>13.57</v>
      </c>
      <c r="I30" s="105">
        <v>45.5</v>
      </c>
      <c r="J30" s="94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275.9</v>
      </c>
      <c r="G31" s="106">
        <v>128</v>
      </c>
      <c r="H31" s="106">
        <v>14.19</v>
      </c>
      <c r="I31" s="105">
        <v>43.3</v>
      </c>
      <c r="J31" s="94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270.6</v>
      </c>
      <c r="G32" s="106">
        <v>135</v>
      </c>
      <c r="H32" s="106">
        <v>4.58</v>
      </c>
      <c r="I32" s="105">
        <v>44.8</v>
      </c>
      <c r="J32" s="94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266.7</v>
      </c>
      <c r="G33" s="104">
        <v>141</v>
      </c>
      <c r="H33" s="104">
        <v>15.76</v>
      </c>
      <c r="I33" s="105">
        <v>46.6</v>
      </c>
      <c r="J33" s="94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61</v>
      </c>
      <c r="B34" s="55">
        <v>2.2222</v>
      </c>
      <c r="C34" s="55">
        <v>2.2222</v>
      </c>
      <c r="D34" s="5"/>
      <c r="E34" s="103">
        <v>100</v>
      </c>
      <c r="F34" s="104">
        <v>263.7</v>
      </c>
      <c r="G34" s="104">
        <v>135</v>
      </c>
      <c r="H34" s="104">
        <v>16.71</v>
      </c>
      <c r="I34" s="105">
        <v>45.9</v>
      </c>
      <c r="J34" s="94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62</v>
      </c>
      <c r="B35" s="55">
        <v>2.2222</v>
      </c>
      <c r="C35" s="55">
        <v>2.2222</v>
      </c>
      <c r="D35" s="84"/>
      <c r="E35" s="103">
        <v>105</v>
      </c>
      <c r="F35" s="104">
        <v>262.8</v>
      </c>
      <c r="G35" s="104">
        <v>149</v>
      </c>
      <c r="H35" s="104">
        <v>8.52</v>
      </c>
      <c r="I35" s="105">
        <v>47.2</v>
      </c>
      <c r="J35" s="94"/>
      <c r="L35" s="29"/>
      <c r="M35" s="1">
        <v>14</v>
      </c>
      <c r="N35" s="39"/>
      <c r="O35" s="39"/>
      <c r="P35" s="39"/>
      <c r="Q35" s="39"/>
    </row>
    <row r="36" spans="1:17" ht="13.5" thickBot="1">
      <c r="A36" s="99"/>
      <c r="B36" s="5" t="s">
        <v>63</v>
      </c>
      <c r="C36" s="5"/>
      <c r="D36" s="5">
        <f>+COUNT(FiltClean)*(AVERAGE(CleanControl)-AVERAGE(DirtyControl))</f>
        <v>0</v>
      </c>
      <c r="E36" s="103">
        <v>110</v>
      </c>
      <c r="F36" s="104">
        <v>261.6</v>
      </c>
      <c r="G36" s="104">
        <v>157</v>
      </c>
      <c r="H36" s="104">
        <v>12.18</v>
      </c>
      <c r="I36" s="105">
        <v>48.9</v>
      </c>
      <c r="J36" s="94"/>
      <c r="L36" s="29"/>
      <c r="M36" s="1">
        <v>15</v>
      </c>
      <c r="N36" s="39"/>
      <c r="O36" s="39"/>
      <c r="P36" s="39"/>
      <c r="Q36" s="39"/>
    </row>
    <row r="37" spans="1:17" ht="13.5" thickBot="1">
      <c r="A37" s="99"/>
      <c r="B37" s="8" t="s">
        <v>64</v>
      </c>
      <c r="C37" s="7"/>
      <c r="D37" s="7">
        <f>SUM(D28:D33)+D36</f>
        <v>0.04939999999999989</v>
      </c>
      <c r="E37" s="103">
        <v>115</v>
      </c>
      <c r="F37" s="104">
        <v>254.8</v>
      </c>
      <c r="G37" s="104">
        <v>169</v>
      </c>
      <c r="H37" s="104">
        <v>38.68</v>
      </c>
      <c r="I37" s="105">
        <v>48.8</v>
      </c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04">
        <v>279.7</v>
      </c>
      <c r="G38" s="104">
        <v>170</v>
      </c>
      <c r="H38" s="104">
        <v>59.81</v>
      </c>
      <c r="I38" s="105">
        <v>46.5</v>
      </c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65</v>
      </c>
      <c r="C39" s="2"/>
      <c r="D39" s="55"/>
      <c r="E39" s="95">
        <v>125</v>
      </c>
      <c r="F39" s="104">
        <v>282.8</v>
      </c>
      <c r="G39" s="104">
        <v>173</v>
      </c>
      <c r="H39" s="104">
        <v>51.14</v>
      </c>
      <c r="I39" s="105">
        <v>43.7</v>
      </c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66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67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66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2008-01-16T15:58:46Z</dcterms:modified>
  <cp:category/>
  <cp:version/>
  <cp:contentType/>
  <cp:contentStatus/>
</cp:coreProperties>
</file>